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https://aibyhand-my.sharepoint.com/personal/tom_aibyhand_onmicrosoft_com/Documents/vault/projects/frontier-models_seminar-series/sessions/2026-05-21_qwen-3.5-long-context/"/>
    </mc:Choice>
  </mc:AlternateContent>
  <xr:revisionPtr revIDLastSave="5" documentId="8_{3CACE8B7-EA9C-6B4E-9499-1DBBF3487778}" xr6:coauthVersionLast="47" xr6:coauthVersionMax="47" xr10:uidLastSave="{60875725-CE78-49FD-BB8B-5B5A30C131F2}"/>
  <bookViews>
    <workbookView xWindow="-98" yWindow="-98" windowWidth="21795" windowHeight="14595" xr2:uid="{85B75BF7-9DCE-CD47-AF81-E7148A105438}"/>
  </bookViews>
  <sheets>
    <sheet name="Qwen" sheetId="18" r:id="rId1"/>
    <sheet name="Sheet1" sheetId="14" state="hidden" r:id="rId2"/>
    <sheet name="live" sheetId="12" state="hidden" r:id="rId3"/>
    <sheet name="draft" sheetId="9" state="hidden" r:id="rId4"/>
  </sheets>
  <definedNames>
    <definedName name="FILL_LIKE">_xlfn.LAMBDA(_xlpm.a,_xlpm.s,_xlfn.MAKEARRAY(ROWS(_xlpm.a), COLUMNS(_xlpm.a), _xlfn.LAMBDA(_xlpm.r,_xlpm.c,_xlpm.s)))</definedName>
    <definedName name="LINSPACE">_xlfn.LAMBDA(_xlpm.a,_xlpm.b,_xlpm.n,     _xlpm.a + _xlfn.SEQUENCE(_xlpm.n,1,0,1) * ((_xlpm.b-_xlpm.a)/(_xlpm.n-1)) )</definedName>
    <definedName name="MASK">_xlfn.LAMBDA(_xlpm.A,_xlpm.M,_xlop.fill,   _xlfn.LET(     _xlpm.f, IF(_xlfn.ISOMITTED(_xlpm.fill), ".", _xlpm.fill),     _xlfn.MAKEARRAY(ROWS(_xlpm.A), COLUMNS(_xlpm.A),       _xlfn.LAMBDA(_xlpm.r,_xlpm.c,         _xlfn.LET(           _xlpm.m,             IF(               ROWS(_xlpm.M)=ROWS(_xlpm.A),               INDEX(_xlpm.M,_xlpm.r,1),               IF(                 COLUMNS(_xlpm.M)=COLUMNS(_xlpm.A),                 INDEX(_xlpm.M,1,_xlpm.c),                 INDEX(_xlpm.M,_xlpm.r,_xlpm.c)               )             ),           IF(_xlpm.m=1, INDEX(_xlpm.A,_xlpm.r,_xlpm.c), _xlpm.f)         )       )     )   ) )</definedName>
    <definedName name="MMULTS">_xlfn.LAMBDA(_xlpm.A,_xlpm.B,   _xlfn.MAKEARRAY(ROWS(_xlpm.A), COLUMNS(_xlpm.B),     _xlfn.LAMBDA(_xlpm.r,_xlpm.c,       _xlfn.LET(         _xlpm.col, _xlfn.CHOOSECOLS(_xlpm.B,_xlpm.c),         IF(           AND(_xlpm.col="."),           ".",           IF(             AND(_xlpm.col=""),             "",             IF(               AND(ISNUMBER(_xlpm.col)),               SUM(INDEX(_xlpm.A,_xlpm.r,)*TRANSPOSE(_xlpm.col)),               "#ERROR"             )           )         )       )     )   ) )</definedName>
    <definedName name="ONEHOT">_xlfn.LAMBDA(_xlpm.pos,_xlpm.n,     --(_xlfn.SEQUENCE(_xlpm.n)=_xlpm.pos) )</definedName>
    <definedName name="ROT">_xlfn.LAMBDA(_xlpm.x,_xlpm.theta,     _xlfn.HSTACK(         INDEX(_xlpm.x,1)*COS(_xlpm.theta)-INDEX(_xlpm.x,2)*SIN(_xlpm.theta),         INDEX(_xlpm.x,1)*SIN(_xlpm.theta)+INDEX(_xlpm.x,2)*COS(_xlpm.theta)     ) )</definedName>
    <definedName name="TOPKSAMPLE">_xlfn.LAMBDA(_xlpm.z,_xlpm.k,     _xlfn.LET(         _xlpm.idx, _xlfn.SEQUENCE(ROWS(_xlpm.z)),         _xlpm.sortedIdx, _xlfn.TAKE(_xlfn.SORTBY(_xlpm.idx, _xlpm.z, -1), _xlpm.k),         _xlpm.topLogits, INDEX(_xlpm.z, _xlpm.sortedIdx),         _xlpm.shifted, _xlpm.topLogits - MAX(_xlpm.topLogits),         _xlpm.weights, EXP(_xlpm.shifted),         _xlpm.probs, _xlpm.weights / SUM(_xlpm.weights),         _xlpm.cumProbs, _xlfn.SCAN(0, _xlpm.probs, _xlfn.LAMBDA(_xlpm.a,_xlpm.b,_xlpm.a+_xlpm.b)),         _xlpm.r, RAND(),         INDEX(_xlpm.sortedIdx, _xlfn.XMATCH(TRUE, _xlpm.r &lt;= _xlpm.cumProbs))     ) 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99" i="18" l="1" a="1"/>
  <c r="E99" i="18" s="1"/>
  <c r="D81" i="18" a="1"/>
  <c r="D81" i="18" s="1"/>
  <c r="D64" i="18" a="1"/>
  <c r="D64" i="18" s="1"/>
  <c r="E64" i="18" a="1"/>
  <c r="E64" i="18" s="1"/>
  <c r="E39" i="18" a="1"/>
  <c r="E39" i="18" s="1"/>
  <c r="D39" i="18" a="1"/>
  <c r="D39" i="18" s="1"/>
  <c r="B578" i="18" a="1"/>
  <c r="I552" i="18" a="1"/>
  <c r="I552" i="18" s="1"/>
  <c r="D539" i="18" a="1"/>
  <c r="D539" i="18" s="1"/>
  <c r="F528" i="18" a="1"/>
  <c r="F528" i="18" s="1"/>
  <c r="F514" i="18" a="1"/>
  <c r="K521" i="18" s="1" a="1"/>
  <c r="K521" i="18" s="1"/>
  <c r="AE489" i="18" a="1"/>
  <c r="AE489" i="18" s="1"/>
  <c r="G489" i="18" a="1"/>
  <c r="G489" i="18" s="1"/>
  <c r="AE465" i="18" a="1"/>
  <c r="AB462" i="18" a="1"/>
  <c r="D449" i="18" a="1"/>
  <c r="AG456" i="18" s="1" a="1"/>
  <c r="AG456" i="18" s="1"/>
  <c r="R429" i="18" a="1"/>
  <c r="R429" i="18" s="1"/>
  <c r="Q429" i="18" a="1"/>
  <c r="Q429" i="18" s="1"/>
  <c r="P429" i="18" a="1"/>
  <c r="P429" i="18" s="1"/>
  <c r="O429" i="18" a="1"/>
  <c r="O429" i="18" s="1"/>
  <c r="N429" i="18" a="1"/>
  <c r="N429" i="18" s="1"/>
  <c r="M429" i="18" a="1"/>
  <c r="M429" i="18" s="1"/>
  <c r="L429" i="18" a="1"/>
  <c r="L429" i="18" s="1"/>
  <c r="K429" i="18" a="1"/>
  <c r="K429" i="18" s="1"/>
  <c r="J429" i="18" a="1"/>
  <c r="J429" i="18" s="1"/>
  <c r="I429" i="18" a="1"/>
  <c r="I429" i="18" s="1"/>
  <c r="G429" i="18" a="1"/>
  <c r="G429" i="18" s="1"/>
  <c r="G414" i="18" a="1"/>
  <c r="G414" i="18" s="1"/>
  <c r="D382" i="18" a="1"/>
  <c r="R389" i="18" s="1" a="1"/>
  <c r="R389" i="18" s="1"/>
  <c r="G361" i="18" a="1"/>
  <c r="G361" i="18" s="1"/>
  <c r="D329" i="18" a="1"/>
  <c r="X299" i="18" a="1"/>
  <c r="X285" i="18" a="1"/>
  <c r="X285" i="18" s="1"/>
  <c r="AP285" i="18" s="1" a="1"/>
  <c r="AP285" i="18" s="1"/>
  <c r="J255" i="18" a="1"/>
  <c r="J255" i="18" s="1"/>
  <c r="J248" i="18" a="1"/>
  <c r="C248" i="18" a="1"/>
  <c r="C248" i="18" s="1"/>
  <c r="J240" i="18" a="1"/>
  <c r="I240" i="18" a="1"/>
  <c r="I240" i="18" s="1"/>
  <c r="C240" i="18" a="1"/>
  <c r="C240" i="18" s="1"/>
  <c r="O235" i="18" a="1"/>
  <c r="J222" i="18" a="1"/>
  <c r="J222" i="18" s="1"/>
  <c r="J214" i="18" a="1"/>
  <c r="J214" i="18" s="1"/>
  <c r="C214" i="18" a="1"/>
  <c r="C214" i="18" s="1"/>
  <c r="D214" i="18" s="1" a="1"/>
  <c r="O209" i="18" a="1"/>
  <c r="O209" i="18" s="1"/>
  <c r="X209" i="18" s="1" a="1"/>
  <c r="X209" i="18" s="1"/>
  <c r="D168" i="18" a="1"/>
  <c r="D168" i="18" s="1"/>
  <c r="C151" i="18" a="1"/>
  <c r="D150" i="18" a="1"/>
  <c r="D150" i="18" s="1"/>
  <c r="K132" i="18" a="1"/>
  <c r="K132" i="18" s="1"/>
  <c r="K124" i="18" a="1"/>
  <c r="K124" i="18" s="1"/>
  <c r="D124" i="18" a="1"/>
  <c r="D124" i="18" s="1"/>
  <c r="E124" i="18" s="1" a="1"/>
  <c r="S120" i="18" a="1"/>
  <c r="S120" i="18" s="1"/>
  <c r="D99" i="18" a="1"/>
  <c r="D99" i="18" s="1"/>
  <c r="I60" i="18" a="1"/>
  <c r="I35" i="18" a="1"/>
  <c r="B5" i="18" a="1"/>
  <c r="E81" i="18" l="1" a="1"/>
  <c r="E81" i="18" s="1"/>
  <c r="Q456" i="18" a="1"/>
  <c r="Q456" i="18" s="1"/>
  <c r="K389" i="18" a="1"/>
  <c r="K389" i="18" s="1"/>
  <c r="D382" i="18"/>
  <c r="D401" i="18" s="1" a="1"/>
  <c r="D401" i="18" s="1"/>
  <c r="L389" i="18" a="1"/>
  <c r="L389" i="18" s="1"/>
  <c r="I456" i="18" a="1"/>
  <c r="I456" i="18" s="1"/>
  <c r="L456" i="18" a="1"/>
  <c r="L456" i="18" s="1"/>
  <c r="O389" i="18" a="1"/>
  <c r="O389" i="18" s="1"/>
  <c r="N456" i="18" a="1"/>
  <c r="N456" i="18" s="1"/>
  <c r="P389" i="18" a="1"/>
  <c r="P389" i="18" s="1"/>
  <c r="O456" i="18" a="1"/>
  <c r="O456" i="18" s="1"/>
  <c r="Q389" i="18" a="1"/>
  <c r="Q389" i="18" s="1"/>
  <c r="P456" i="18" a="1"/>
  <c r="P456" i="18" s="1"/>
  <c r="D240" i="18" a="1"/>
  <c r="S245" i="18" s="1" a="1"/>
  <c r="S245" i="18" s="1"/>
  <c r="O214" i="18" a="1"/>
  <c r="O214" i="18" s="1"/>
  <c r="J389" i="18" a="1"/>
  <c r="J389" i="18" s="1"/>
  <c r="J456" i="18" a="1"/>
  <c r="J456" i="18" s="1"/>
  <c r="K456" i="18" a="1"/>
  <c r="K456" i="18" s="1"/>
  <c r="X299" i="18"/>
  <c r="X304" i="18" s="1" a="1"/>
  <c r="X304" i="18" s="1"/>
  <c r="R456" i="18" a="1"/>
  <c r="R456" i="18" s="1"/>
  <c r="D449" i="18"/>
  <c r="AB449" i="18" s="1" a="1"/>
  <c r="AB449" i="18" s="1"/>
  <c r="AB476" i="18" s="1" a="1"/>
  <c r="C12" i="18"/>
  <c r="C15" i="18"/>
  <c r="C8" i="18"/>
  <c r="B5" i="18"/>
  <c r="C11" i="18"/>
  <c r="C7" i="18"/>
  <c r="C17" i="18"/>
  <c r="C10" i="18"/>
  <c r="C14" i="18"/>
  <c r="C13" i="18"/>
  <c r="C6" i="18"/>
  <c r="C16" i="18"/>
  <c r="C9" i="18"/>
  <c r="I35" i="18"/>
  <c r="I48" i="18" s="1" a="1"/>
  <c r="I48" i="18" s="1"/>
  <c r="E124" i="18"/>
  <c r="O124" i="18" s="1" a="1"/>
  <c r="S224" i="18" a="1"/>
  <c r="S224" i="18" s="1"/>
  <c r="S219" i="18" a="1"/>
  <c r="S219" i="18" s="1"/>
  <c r="U221" i="18" a="1"/>
  <c r="U221" i="18" s="1"/>
  <c r="U218" i="18" a="1"/>
  <c r="U218" i="18" s="1"/>
  <c r="S221" i="18" a="1"/>
  <c r="S221" i="18" s="1"/>
  <c r="U228" i="18" a="1"/>
  <c r="U228" i="18" s="1"/>
  <c r="S215" i="18" a="1"/>
  <c r="S215" i="18" s="1"/>
  <c r="D214" i="18"/>
  <c r="S214" i="18" s="1" a="1"/>
  <c r="S214" i="18" s="1"/>
  <c r="U225" i="18" a="1"/>
  <c r="U225" i="18" s="1"/>
  <c r="U220" i="18" a="1"/>
  <c r="U220" i="18" s="1"/>
  <c r="U217" i="18" a="1"/>
  <c r="U217" i="18" s="1"/>
  <c r="S228" i="18" a="1"/>
  <c r="S228" i="18" s="1"/>
  <c r="U222" i="18" a="1"/>
  <c r="U222" i="18" s="1"/>
  <c r="S220" i="18" a="1"/>
  <c r="S220" i="18" s="1"/>
  <c r="S225" i="18" a="1"/>
  <c r="S225" i="18" s="1"/>
  <c r="S222" i="18" a="1"/>
  <c r="S222" i="18" s="1"/>
  <c r="S217" i="18" a="1"/>
  <c r="S217" i="18" s="1"/>
  <c r="U227" i="18" a="1"/>
  <c r="U227" i="18" s="1"/>
  <c r="U224" i="18" a="1"/>
  <c r="U224" i="18" s="1"/>
  <c r="U219" i="18" a="1"/>
  <c r="U219" i="18" s="1"/>
  <c r="U214" i="18" a="1"/>
  <c r="U214" i="18" s="1"/>
  <c r="S227" i="18" a="1"/>
  <c r="S227" i="18" s="1"/>
  <c r="U226" i="18" a="1"/>
  <c r="U226" i="18" s="1"/>
  <c r="U216" i="18" a="1"/>
  <c r="U216" i="18" s="1"/>
  <c r="I60" i="18"/>
  <c r="I73" i="18" s="1" a="1"/>
  <c r="I73" i="18" s="1"/>
  <c r="J248" i="18"/>
  <c r="D329" i="18"/>
  <c r="D348" i="18" s="1" a="1"/>
  <c r="AJ291" i="18" a="1"/>
  <c r="C151" i="18"/>
  <c r="D151" i="18" s="1" a="1"/>
  <c r="S218" i="18" a="1"/>
  <c r="S218" i="18" s="1"/>
  <c r="S223" i="18" a="1"/>
  <c r="S223" i="18" s="1"/>
  <c r="U215" i="18" a="1"/>
  <c r="U215" i="18" s="1"/>
  <c r="S226" i="18" a="1"/>
  <c r="S226" i="18" s="1"/>
  <c r="U223" i="18" a="1"/>
  <c r="U223" i="18" s="1"/>
  <c r="J240" i="18"/>
  <c r="AP301" i="18" a="1"/>
  <c r="S216" i="18" a="1"/>
  <c r="S216" i="18" s="1"/>
  <c r="O235" i="18"/>
  <c r="X235" i="18" s="1" a="1"/>
  <c r="X235" i="18" s="1"/>
  <c r="I336" i="18" a="1"/>
  <c r="K528" i="18" a="1"/>
  <c r="AE465" i="18"/>
  <c r="B578" i="18"/>
  <c r="I389" i="18" a="1"/>
  <c r="I389" i="18" s="1"/>
  <c r="N389" i="18" a="1"/>
  <c r="N389" i="18" s="1"/>
  <c r="AB462" i="18"/>
  <c r="F514" i="18"/>
  <c r="F539" i="18" s="1" a="1"/>
  <c r="D11" i="18" a="1"/>
  <c r="D15" i="18" a="1"/>
  <c r="D9" i="18" a="1"/>
  <c r="D7" i="18" a="1"/>
  <c r="D8" i="18" a="1"/>
  <c r="D6" i="18" a="1"/>
  <c r="D14" i="18" a="1"/>
  <c r="D17" i="18" a="1"/>
  <c r="D10" i="18" a="1"/>
  <c r="D13" i="18" a="1"/>
  <c r="D16" i="18" a="1"/>
  <c r="D12" i="18" a="1"/>
  <c r="U260" i="18" l="1" a="1"/>
  <c r="U260" i="18" s="1"/>
  <c r="U254" i="18" a="1"/>
  <c r="U254" i="18" s="1"/>
  <c r="U242" i="18" a="1"/>
  <c r="U242" i="18" s="1"/>
  <c r="S249" i="18" a="1"/>
  <c r="S249" i="18" s="1"/>
  <c r="U252" i="18" a="1"/>
  <c r="U252" i="18" s="1"/>
  <c r="D240" i="18"/>
  <c r="U264" i="18" a="1"/>
  <c r="U264" i="18" s="1"/>
  <c r="U255" i="18" a="1"/>
  <c r="U255" i="18" s="1"/>
  <c r="I39" i="18" a="1"/>
  <c r="I39" i="18" s="1"/>
  <c r="S263" i="18" a="1"/>
  <c r="S263" i="18" s="1"/>
  <c r="D465" i="18" a="1"/>
  <c r="D465" i="18" s="1"/>
  <c r="U259" i="18" a="1"/>
  <c r="U259" i="18" s="1"/>
  <c r="U256" i="18" a="1"/>
  <c r="U256" i="18" s="1"/>
  <c r="U246" i="18" a="1"/>
  <c r="U246" i="18" s="1"/>
  <c r="U253" i="18" a="1"/>
  <c r="U253" i="18" s="1"/>
  <c r="S250" i="18" a="1"/>
  <c r="S250" i="18" s="1"/>
  <c r="S255" i="18" a="1"/>
  <c r="S255" i="18" s="1"/>
  <c r="S259" i="18" a="1"/>
  <c r="S259" i="18" s="1"/>
  <c r="S252" i="18" a="1"/>
  <c r="S252" i="18" s="1"/>
  <c r="S243" i="18" a="1"/>
  <c r="S243" i="18" s="1"/>
  <c r="M456" i="18" a="1"/>
  <c r="M456" i="18" s="1"/>
  <c r="S262" i="18" a="1"/>
  <c r="S262" i="18" s="1"/>
  <c r="U251" i="18" a="1"/>
  <c r="U251" i="18" s="1"/>
  <c r="S241" i="18" a="1"/>
  <c r="S241" i="18" s="1"/>
  <c r="U250" i="18" a="1"/>
  <c r="U250" i="18" s="1"/>
  <c r="U245" i="18" a="1"/>
  <c r="U245" i="18" s="1"/>
  <c r="U263" i="18" a="1"/>
  <c r="U263" i="18" s="1"/>
  <c r="S247" i="18" a="1"/>
  <c r="S247" i="18" s="1"/>
  <c r="S248" i="18" a="1"/>
  <c r="S248" i="18" s="1"/>
  <c r="U240" i="18" a="1"/>
  <c r="U240" i="18" s="1"/>
  <c r="S260" i="18" a="1"/>
  <c r="S260" i="18" s="1"/>
  <c r="S244" i="18" a="1"/>
  <c r="S244" i="18" s="1"/>
  <c r="S246" i="18" a="1"/>
  <c r="S246" i="18" s="1"/>
  <c r="S261" i="18" a="1"/>
  <c r="S261" i="18" s="1"/>
  <c r="U249" i="18" a="1"/>
  <c r="U249" i="18" s="1"/>
  <c r="S256" i="18" a="1"/>
  <c r="S256" i="18" s="1"/>
  <c r="S253" i="18" a="1"/>
  <c r="S253" i="18" s="1"/>
  <c r="U243" i="18" a="1"/>
  <c r="U243" i="18" s="1"/>
  <c r="S251" i="18" a="1"/>
  <c r="S251" i="18" s="1"/>
  <c r="M389" i="18" a="1"/>
  <c r="M389" i="18" s="1"/>
  <c r="I396" i="18" s="1" a="1"/>
  <c r="U261" i="18" a="1"/>
  <c r="U261" i="18" s="1"/>
  <c r="U247" i="18" a="1"/>
  <c r="U247" i="18" s="1"/>
  <c r="S254" i="18" a="1"/>
  <c r="S254" i="18" s="1"/>
  <c r="S242" i="18" a="1"/>
  <c r="S242" i="18" s="1"/>
  <c r="S257" i="18" a="1"/>
  <c r="S257" i="18" s="1"/>
  <c r="U244" i="18" a="1"/>
  <c r="U244" i="18" s="1"/>
  <c r="U241" i="18" a="1"/>
  <c r="U241" i="18" s="1"/>
  <c r="S264" i="18" a="1"/>
  <c r="S264" i="18" s="1"/>
  <c r="U248" i="18" a="1"/>
  <c r="U248" i="18" s="1"/>
  <c r="U258" i="18" a="1"/>
  <c r="U258" i="18" s="1"/>
  <c r="S258" i="18" a="1"/>
  <c r="S258" i="18" s="1"/>
  <c r="U262" i="18" a="1"/>
  <c r="U262" i="18" s="1"/>
  <c r="U257" i="18" a="1"/>
  <c r="U257" i="18" s="1"/>
  <c r="S240" i="18" a="1"/>
  <c r="S240" i="18" s="1"/>
  <c r="D476" i="18" a="1"/>
  <c r="D476" i="18" s="1"/>
  <c r="I64" i="18" a="1"/>
  <c r="I64" i="18" s="1"/>
  <c r="D12" i="18"/>
  <c r="D13" i="18"/>
  <c r="D8" i="18"/>
  <c r="D9" i="18"/>
  <c r="D15" i="18"/>
  <c r="D16" i="18"/>
  <c r="D10" i="18"/>
  <c r="D17" i="18"/>
  <c r="D14" i="18"/>
  <c r="D6" i="18"/>
  <c r="D7" i="18"/>
  <c r="D11" i="18"/>
  <c r="D348" i="18"/>
  <c r="O124" i="18"/>
  <c r="S124" i="18" s="1" a="1"/>
  <c r="S124" i="18" s="1"/>
  <c r="F539" i="18"/>
  <c r="D151" i="18"/>
  <c r="AJ179" i="18" s="1" a="1"/>
  <c r="AJ179" i="18" s="1"/>
  <c r="K528" i="18"/>
  <c r="K534" i="18" s="1" a="1"/>
  <c r="AJ291" i="18"/>
  <c r="AP291" i="18" s="1" a="1"/>
  <c r="I336" i="18"/>
  <c r="I343" i="18" s="1" a="1"/>
  <c r="AG462" i="18" a="1"/>
  <c r="AB476" i="18"/>
  <c r="O240" i="18" a="1"/>
  <c r="O240" i="18" s="1"/>
  <c r="C5" i="18"/>
  <c r="AP301" i="18"/>
  <c r="X214" i="18" a="1"/>
  <c r="X214" i="18" s="1"/>
  <c r="D5" i="18" a="1"/>
  <c r="I465" i="18" l="1" a="1"/>
  <c r="I465" i="18" s="1"/>
  <c r="I471" i="18" s="1" a="1"/>
  <c r="X240" i="18" a="1"/>
  <c r="X240" i="18" s="1"/>
  <c r="D5" i="18"/>
  <c r="I343" i="18"/>
  <c r="I348" i="18" s="1" a="1"/>
  <c r="AP291" i="18"/>
  <c r="AX291" i="18" s="1" a="1"/>
  <c r="K534" i="18"/>
  <c r="K573" i="18" s="1" a="1"/>
  <c r="K573" i="18" s="1"/>
  <c r="I396" i="18"/>
  <c r="I401" i="18" s="1" a="1"/>
  <c r="D169" i="18" a="1"/>
  <c r="D169" i="18" s="1"/>
  <c r="X169" i="18" s="1" a="1"/>
  <c r="AG462" i="18"/>
  <c r="AG465" i="18" s="1" a="1"/>
  <c r="BJ291" i="18" l="1" a="1"/>
  <c r="BJ291" i="18" s="1"/>
  <c r="BI291" i="18" a="1"/>
  <c r="BI291" i="18" s="1"/>
  <c r="BG291" i="18" a="1"/>
  <c r="BG291" i="18" s="1"/>
  <c r="AX291" i="18"/>
  <c r="BF291" i="18" s="1" a="1"/>
  <c r="BF291" i="18" s="1"/>
  <c r="BK291" i="18" a="1"/>
  <c r="BK291" i="18" s="1"/>
  <c r="BH291" i="18" a="1"/>
  <c r="BH291" i="18" s="1"/>
  <c r="I348" i="18"/>
  <c r="I361" i="18" s="1" a="1"/>
  <c r="AG465" i="18"/>
  <c r="AG471" i="18" s="1" a="1"/>
  <c r="K539" i="18" a="1"/>
  <c r="K539" i="18" s="1"/>
  <c r="K552" i="18" s="1" a="1"/>
  <c r="X169" i="18"/>
  <c r="X181" i="18" s="1" a="1"/>
  <c r="N414" i="18" a="1"/>
  <c r="N414" i="18" s="1"/>
  <c r="R414" i="18" a="1"/>
  <c r="R414" i="18" s="1"/>
  <c r="M414" i="18" a="1"/>
  <c r="M414" i="18" s="1"/>
  <c r="I401" i="18"/>
  <c r="I414" i="18" s="1" a="1"/>
  <c r="I414" i="18" s="1"/>
  <c r="Q414" i="18" a="1"/>
  <c r="Q414" i="18" s="1"/>
  <c r="L414" i="18" a="1"/>
  <c r="L414" i="18" s="1"/>
  <c r="P414" i="18" a="1"/>
  <c r="P414" i="18" s="1"/>
  <c r="K414" i="18" a="1"/>
  <c r="K414" i="18" s="1"/>
  <c r="O414" i="18" a="1"/>
  <c r="O414" i="18" s="1"/>
  <c r="J414" i="18" a="1"/>
  <c r="J414" i="18" s="1"/>
  <c r="I471" i="18"/>
  <c r="I476" i="18" s="1" a="1"/>
  <c r="I361" i="18" l="1"/>
  <c r="I374" i="18" s="1" a="1"/>
  <c r="I374" i="18" s="1"/>
  <c r="J334" i="18" s="1"/>
  <c r="J336" i="18" s="1" a="1"/>
  <c r="Q489" i="18" a="1"/>
  <c r="Q489" i="18" s="1"/>
  <c r="L489" i="18" a="1"/>
  <c r="L489" i="18" s="1"/>
  <c r="I476" i="18"/>
  <c r="I489" i="18" s="1" a="1"/>
  <c r="I489" i="18" s="1"/>
  <c r="P489" i="18" a="1"/>
  <c r="P489" i="18" s="1"/>
  <c r="K489" i="18" a="1"/>
  <c r="K489" i="18" s="1"/>
  <c r="O489" i="18" a="1"/>
  <c r="O489" i="18" s="1"/>
  <c r="J489" i="18" a="1"/>
  <c r="J489" i="18" s="1"/>
  <c r="N489" i="18" a="1"/>
  <c r="N489" i="18" s="1"/>
  <c r="R489" i="18" a="1"/>
  <c r="R489" i="18" s="1"/>
  <c r="M489" i="18" a="1"/>
  <c r="M489" i="18" s="1"/>
  <c r="AJ187" i="18" a="1"/>
  <c r="X181" i="18"/>
  <c r="AP181" i="18" s="1" a="1"/>
  <c r="AP181" i="18" s="1"/>
  <c r="AP197" i="18" a="1"/>
  <c r="AG471" i="18"/>
  <c r="AG476" i="18" s="1" a="1"/>
  <c r="AG476" i="18" s="1"/>
  <c r="AG489" i="18" s="1" a="1"/>
  <c r="K552" i="18"/>
  <c r="K565" i="18" a="1"/>
  <c r="K565" i="18" s="1"/>
  <c r="K569" i="18" s="1" a="1"/>
  <c r="K569" i="18" s="1"/>
  <c r="K578" i="18" s="1" a="1"/>
  <c r="BF301" i="18" a="1"/>
  <c r="BF301" i="18" l="1"/>
  <c r="X309" i="18" s="1" a="1"/>
  <c r="J336" i="18"/>
  <c r="J343" i="18" s="1" a="1"/>
  <c r="K578" i="18"/>
  <c r="L534" i="18" s="1" a="1"/>
  <c r="AG489" i="18"/>
  <c r="AG502" i="18" s="1" a="1"/>
  <c r="AG502" i="18" s="1"/>
  <c r="AH454" i="18" s="1"/>
  <c r="AH456" i="18" s="1" a="1"/>
  <c r="AP197" i="18"/>
  <c r="AJ187" i="18"/>
  <c r="AP187" i="18" s="1" a="1"/>
  <c r="AP187" i="18" l="1"/>
  <c r="AX187" i="18" s="1" a="1"/>
  <c r="L534" i="18"/>
  <c r="L539" i="18" s="1" a="1"/>
  <c r="L539" i="18" s="1"/>
  <c r="L552" i="18" s="1" a="1"/>
  <c r="AH456" i="18"/>
  <c r="AH462" i="18" s="1" a="1"/>
  <c r="X309" i="18"/>
  <c r="X314" i="18" s="1" a="1"/>
  <c r="X314" i="18" s="1"/>
  <c r="J343" i="18"/>
  <c r="J348" i="18" s="1" a="1"/>
  <c r="L573" i="18" l="1" a="1"/>
  <c r="L573" i="18" s="1"/>
  <c r="L552" i="18"/>
  <c r="L567" i="18" s="1" a="1"/>
  <c r="L567" i="18" s="1"/>
  <c r="BI187" i="18" a="1"/>
  <c r="BI187" i="18" s="1"/>
  <c r="BH187" i="18" a="1"/>
  <c r="BH187" i="18" s="1"/>
  <c r="BG187" i="18" a="1"/>
  <c r="BG187" i="18" s="1"/>
  <c r="BJ187" i="18" a="1"/>
  <c r="BJ187" i="18" s="1"/>
  <c r="BK187" i="18" a="1"/>
  <c r="BK187" i="18" s="1"/>
  <c r="AX187" i="18"/>
  <c r="BF187" i="18" s="1" a="1"/>
  <c r="BF187" i="18" s="1"/>
  <c r="J348" i="18"/>
  <c r="J361" i="18" s="1" a="1"/>
  <c r="AH462" i="18"/>
  <c r="AH465" i="18" s="1" a="1"/>
  <c r="S96" i="14" a="1"/>
  <c r="AR100" i="14" s="1" a="1"/>
  <c r="AD91" i="14" a="1"/>
  <c r="AR63" i="14" a="1"/>
  <c r="AR63" i="14"/>
  <c r="AC59" i="14" a="1"/>
  <c r="AC59" i="14" s="1"/>
  <c r="S59" i="14" a="1"/>
  <c r="S59" i="14"/>
  <c r="AL47" i="14" s="1" a="1"/>
  <c r="AC54" i="14" a="1"/>
  <c r="S25" i="14" a="1"/>
  <c r="AR29" i="14" s="1" a="1"/>
  <c r="AR29" i="14" s="1"/>
  <c r="AB20" i="14" a="1"/>
  <c r="AB20" i="14" s="1"/>
  <c r="BA7" i="14" s="1" a="1"/>
  <c r="BA7" i="14" s="1"/>
  <c r="BF197" i="18" l="1" a="1"/>
  <c r="BF197" i="18" s="1"/>
  <c r="J361" i="18"/>
  <c r="J374" i="18" s="1" a="1"/>
  <c r="J374" i="18" s="1"/>
  <c r="K334" i="18" s="1"/>
  <c r="K336" i="18" s="1" a="1"/>
  <c r="AH465" i="18"/>
  <c r="AH471" i="18" s="1" a="1"/>
  <c r="L569" i="18" a="1"/>
  <c r="L569" i="18" s="1"/>
  <c r="L578" i="18" s="1" a="1"/>
  <c r="BB41" i="14" a="1"/>
  <c r="BB41" i="14" s="1"/>
  <c r="AL47" i="14"/>
  <c r="BB47" i="14" a="1"/>
  <c r="AR100" i="14"/>
  <c r="S25" i="14"/>
  <c r="AL13" i="14" s="1" a="1"/>
  <c r="AL13" i="14" s="1"/>
  <c r="BA13" i="14" s="1" a="1"/>
  <c r="AD91" i="14"/>
  <c r="BC78" i="14" s="1" a="1"/>
  <c r="BC78" i="14" s="1"/>
  <c r="AC54" i="14"/>
  <c r="S96" i="14"/>
  <c r="AL84" i="14" s="1" a="1"/>
  <c r="AH471" i="18" l="1"/>
  <c r="AH476" i="18" s="1" a="1"/>
  <c r="AH476" i="18" s="1"/>
  <c r="AH489" i="18" s="1" a="1"/>
  <c r="L578" i="18"/>
  <c r="M534" i="18" s="1" a="1"/>
  <c r="K336" i="18"/>
  <c r="K343" i="18" s="1" a="1"/>
  <c r="BA13" i="14"/>
  <c r="BO13" i="14" s="1" a="1"/>
  <c r="BP47" i="14" a="1"/>
  <c r="BB47" i="14"/>
  <c r="AL84" i="14"/>
  <c r="BC84" i="14" s="1" a="1"/>
  <c r="BP537" i="9" a="1"/>
  <c r="BP537" i="9" s="1"/>
  <c r="BB521" i="9" a="1"/>
  <c r="BB521" i="9" s="1"/>
  <c r="BQ574" i="9" a="1"/>
  <c r="BQ574" i="9" s="1"/>
  <c r="BC558" i="9" a="1"/>
  <c r="BC558" i="9" s="1"/>
  <c r="BC574" i="9" a="1"/>
  <c r="BC574" i="9" s="1"/>
  <c r="AR574" i="9" a="1"/>
  <c r="AR574" i="9" s="1"/>
  <c r="AL569" i="9" a="1"/>
  <c r="AL569" i="9" s="1"/>
  <c r="AD570" i="9" a="1"/>
  <c r="AD570" i="9" s="1"/>
  <c r="AL558" i="9" a="1"/>
  <c r="AL558" i="9" s="1"/>
  <c r="BB537" i="9" a="1"/>
  <c r="BB537" i="9" s="1"/>
  <c r="AR537" i="9" a="1"/>
  <c r="AR537" i="9" s="1"/>
  <c r="AL531" i="9" a="1"/>
  <c r="AL531" i="9" s="1"/>
  <c r="AL521" i="9" a="1"/>
  <c r="AL521" i="9" s="1"/>
  <c r="AD565" i="9" a="1"/>
  <c r="AC533" i="9" a="1"/>
  <c r="AC533" i="9" s="1"/>
  <c r="AC528" i="9" a="1"/>
  <c r="S499" i="9" a="1"/>
  <c r="AR503" i="9" s="1" a="1"/>
  <c r="AR503" i="9" s="1"/>
  <c r="AB494" i="9" a="1"/>
  <c r="AB494" i="9" s="1"/>
  <c r="BA481" i="9" s="1" a="1"/>
  <c r="BA481" i="9" s="1"/>
  <c r="BQ467" i="9" a="1"/>
  <c r="BQ467" i="9" s="1"/>
  <c r="AR467" i="9" a="1"/>
  <c r="AR467" i="9" s="1"/>
  <c r="BC451" i="9" a="1"/>
  <c r="BC451" i="9" s="1"/>
  <c r="BC445" i="9" a="1"/>
  <c r="BC445" i="9" s="1"/>
  <c r="AL451" i="9" a="1"/>
  <c r="AL451" i="9" s="1"/>
  <c r="S463" i="9" a="1"/>
  <c r="S463" i="9" s="1"/>
  <c r="AD458" i="9" a="1"/>
  <c r="AD458" i="9" s="1"/>
  <c r="AC426" i="9" a="1"/>
  <c r="AC426" i="9" s="1"/>
  <c r="AC421" i="9" a="1"/>
  <c r="AC421" i="9" s="1"/>
  <c r="S426" i="9" a="1"/>
  <c r="AR430" i="9" s="1" a="1"/>
  <c r="S392" i="9" a="1"/>
  <c r="S392" i="9" s="1"/>
  <c r="AL380" i="9" s="1" a="1"/>
  <c r="AL380" i="9" s="1"/>
  <c r="BA380" i="9" s="1" a="1"/>
  <c r="BA380" i="9" s="1"/>
  <c r="AB387" i="9" a="1"/>
  <c r="AB387" i="9" s="1"/>
  <c r="BA374" i="9" s="1" a="1"/>
  <c r="BA374" i="9" s="1"/>
  <c r="AC355" i="9" a="1"/>
  <c r="BA359" i="9" s="1" a="1"/>
  <c r="BA359" i="9" s="1"/>
  <c r="S355" i="9" a="1"/>
  <c r="S355" i="9" s="1"/>
  <c r="AL343" i="9" s="1" a="1"/>
  <c r="AL343" i="9" s="1"/>
  <c r="BB337" i="9" a="1"/>
  <c r="BB337" i="9" s="1"/>
  <c r="AC350" i="9" a="1"/>
  <c r="AC350" i="9" s="1"/>
  <c r="BA337" i="9" s="1" a="1"/>
  <c r="BA337" i="9" s="1"/>
  <c r="S350" i="9" a="1"/>
  <c r="S350" i="9" s="1"/>
  <c r="AG318" i="9" a="1"/>
  <c r="AG318" i="9" s="1"/>
  <c r="AL317" i="9" s="1" a="1"/>
  <c r="AL317" i="9" s="1"/>
  <c r="AG313" i="9" a="1"/>
  <c r="AG313" i="9" s="1"/>
  <c r="AE318" i="9" a="1"/>
  <c r="AE318" i="9" s="1"/>
  <c r="AL316" i="9" s="1" a="1"/>
  <c r="AL316" i="9" s="1"/>
  <c r="AE313" i="9" a="1"/>
  <c r="AE313" i="9" s="1"/>
  <c r="AC318" i="9" a="1"/>
  <c r="AC318" i="9" s="1"/>
  <c r="AL315" i="9" s="1" a="1"/>
  <c r="AL315" i="9" s="1"/>
  <c r="AC313" i="9" a="1"/>
  <c r="AC313" i="9" s="1"/>
  <c r="BA300" i="9" s="1" a="1"/>
  <c r="BA300" i="9" s="1"/>
  <c r="S318" i="9" a="1"/>
  <c r="S318" i="9" s="1"/>
  <c r="AL306" i="9" s="1" a="1"/>
  <c r="AL306" i="9" s="1"/>
  <c r="S313" i="9" a="1"/>
  <c r="S313" i="9" s="1"/>
  <c r="AK232" i="9" a="1"/>
  <c r="AK232" i="9" s="1"/>
  <c r="Y207" i="9" a="1"/>
  <c r="Y207" i="9" s="1"/>
  <c r="Y208" i="9" a="1"/>
  <c r="Y208" i="9" s="1"/>
  <c r="AQ240" i="9" a="1"/>
  <c r="AQ240" i="9" s="1"/>
  <c r="Y219" i="9" a="1"/>
  <c r="Y219" i="9" s="1"/>
  <c r="K343" i="18" l="1"/>
  <c r="K348" i="18" s="1" a="1"/>
  <c r="M534" i="18"/>
  <c r="M573" i="18" s="1" a="1"/>
  <c r="M573" i="18" s="1"/>
  <c r="AH489" i="18"/>
  <c r="AH502" i="18" s="1" a="1"/>
  <c r="AH502" i="18" s="1"/>
  <c r="AI454" i="18" s="1"/>
  <c r="AI456" i="18" s="1" a="1"/>
  <c r="BC84" i="14"/>
  <c r="BQ84" i="14" a="1"/>
  <c r="BO13" i="14"/>
  <c r="BO29" i="14" a="1"/>
  <c r="BO29" i="14" s="1"/>
  <c r="BP47" i="14"/>
  <c r="BP63" i="14" s="1" a="1"/>
  <c r="BP63" i="14" s="1"/>
  <c r="S499" i="9"/>
  <c r="AL487" i="9" s="1" a="1"/>
  <c r="AL487" i="9" s="1"/>
  <c r="BA487" i="9" s="1" a="1"/>
  <c r="AD565" i="9"/>
  <c r="BC552" i="9" s="1" a="1"/>
  <c r="BC552" i="9" s="1"/>
  <c r="AC528" i="9"/>
  <c r="BB515" i="9" s="1" a="1"/>
  <c r="BB515" i="9" s="1"/>
  <c r="BQ451" i="9" a="1"/>
  <c r="BQ451" i="9" s="1"/>
  <c r="BB300" i="9" a="1"/>
  <c r="BB300" i="9" s="1"/>
  <c r="AR430" i="9"/>
  <c r="BB306" i="9" a="1"/>
  <c r="BB306" i="9" s="1"/>
  <c r="BA306" i="9" a="1"/>
  <c r="BA306" i="9" s="1"/>
  <c r="AR396" i="9" a="1"/>
  <c r="AR396" i="9" s="1"/>
  <c r="AR322" i="9" a="1"/>
  <c r="AR322" i="9" s="1"/>
  <c r="BC300" i="9" a="1"/>
  <c r="BA322" i="9" a="1"/>
  <c r="BA322" i="9" s="1"/>
  <c r="BB322" i="9" a="1"/>
  <c r="BB322" i="9" s="1"/>
  <c r="AR359" i="9" a="1"/>
  <c r="AR359" i="9" s="1"/>
  <c r="BB408" i="9" a="1"/>
  <c r="BB408" i="9" s="1"/>
  <c r="BC322" i="9" a="1"/>
  <c r="BC322" i="9" s="1"/>
  <c r="S426" i="9"/>
  <c r="AL414" i="9" s="1" a="1"/>
  <c r="BB359" i="9" a="1"/>
  <c r="BB359" i="9" s="1"/>
  <c r="BC337" i="9" a="1"/>
  <c r="AC355" i="9"/>
  <c r="AL352" i="9" s="1" a="1"/>
  <c r="AL352" i="9" s="1"/>
  <c r="BA343" i="9" s="1" a="1"/>
  <c r="AR337" i="9" a="1"/>
  <c r="AR337" i="9" s="1"/>
  <c r="BC359" i="9" a="1"/>
  <c r="BC359" i="9" s="1"/>
  <c r="BP306" i="9" a="1"/>
  <c r="BO306" i="9" a="1"/>
  <c r="AR300" i="9" a="1"/>
  <c r="AR300" i="9" s="1"/>
  <c r="AT219" i="9" a="1"/>
  <c r="AT219" i="9" s="1"/>
  <c r="BG208" i="9" a="1"/>
  <c r="BG208" i="9" s="1"/>
  <c r="B165" i="9" a="1"/>
  <c r="B165" i="9" s="1"/>
  <c r="E162" i="9" a="1"/>
  <c r="E162" i="9" s="1"/>
  <c r="AD181" i="9" a="1"/>
  <c r="AD141" i="9" a="1"/>
  <c r="AD141" i="9" s="1"/>
  <c r="E125" i="9" a="1"/>
  <c r="E125" i="9" s="1"/>
  <c r="V99" i="9" a="1"/>
  <c r="V99" i="9" s="1"/>
  <c r="Q58" i="9" a="1"/>
  <c r="Q58" i="9" s="1"/>
  <c r="AI64" i="9" s="1" a="1"/>
  <c r="Q53" i="9" a="1"/>
  <c r="Q53" i="9" s="1"/>
  <c r="AC54" i="9" s="1" a="1"/>
  <c r="Q48" i="9" a="1"/>
  <c r="Q48" i="9" s="1"/>
  <c r="AI48" i="9" s="1" a="1"/>
  <c r="AI48" i="9" s="1"/>
  <c r="A31" i="9"/>
  <c r="M539" i="18" l="1" a="1"/>
  <c r="M539" i="18" s="1"/>
  <c r="M552" i="18" s="1" a="1"/>
  <c r="AI456" i="18"/>
  <c r="AI462" i="18" s="1" a="1"/>
  <c r="K348" i="18"/>
  <c r="K361" i="18" s="1" a="1"/>
  <c r="BQ84" i="14"/>
  <c r="BQ100" i="14" a="1"/>
  <c r="BQ100" i="14" s="1"/>
  <c r="BA487" i="9"/>
  <c r="BO487" i="9" s="1" a="1"/>
  <c r="BC300" i="9"/>
  <c r="BC306" i="9" a="1"/>
  <c r="BC306" i="9" s="1"/>
  <c r="BQ306" i="9" s="1" a="1"/>
  <c r="AL414" i="9"/>
  <c r="BB414" i="9" a="1"/>
  <c r="BA343" i="9"/>
  <c r="BO343" i="9" s="1" a="1"/>
  <c r="BC337" i="9"/>
  <c r="BC343" i="9" a="1"/>
  <c r="BC343" i="9" s="1"/>
  <c r="BQ343" i="9" s="1" a="1"/>
  <c r="BB343" i="9" a="1"/>
  <c r="BO306" i="9"/>
  <c r="BO322" i="9" s="1" a="1"/>
  <c r="BO322" i="9" s="1"/>
  <c r="BP306" i="9"/>
  <c r="BP322" i="9" s="1" a="1"/>
  <c r="BP322" i="9" s="1"/>
  <c r="BG222" i="9" a="1"/>
  <c r="AT240" i="9" a="1"/>
  <c r="E165" i="9" a="1"/>
  <c r="E165" i="9" s="1"/>
  <c r="AD181" i="9"/>
  <c r="AD125" i="9" a="1"/>
  <c r="AV125" i="9" s="1" a="1"/>
  <c r="AV125" i="9" s="1"/>
  <c r="AT99" i="9" a="1"/>
  <c r="AT99" i="9" s="1"/>
  <c r="AU99" i="9" a="1"/>
  <c r="AU99" i="9" s="1"/>
  <c r="AJ99" i="9" a="1"/>
  <c r="AJ99" i="9" s="1"/>
  <c r="AC54" i="9"/>
  <c r="AI54" i="9" s="1" a="1"/>
  <c r="AI64" i="9"/>
  <c r="M552" i="18" l="1"/>
  <c r="M567" i="18" s="1" a="1"/>
  <c r="M567" i="18" s="1"/>
  <c r="M569" i="18" s="1" a="1"/>
  <c r="M569" i="18" s="1"/>
  <c r="M578" i="18" s="1" a="1"/>
  <c r="K361" i="18"/>
  <c r="K374" i="18" s="1" a="1"/>
  <c r="K374" i="18" s="1"/>
  <c r="L334" i="18" s="1"/>
  <c r="L336" i="18" s="1" a="1"/>
  <c r="AI462" i="18"/>
  <c r="AI465" i="18" s="1" a="1"/>
  <c r="BQ558" i="9" a="1"/>
  <c r="BO487" i="9"/>
  <c r="BO503" i="9" a="1"/>
  <c r="BO503" i="9" s="1"/>
  <c r="BP521" i="9" a="1"/>
  <c r="BB414" i="9"/>
  <c r="BP414" i="9" a="1"/>
  <c r="BO380" i="9" a="1"/>
  <c r="BQ343" i="9"/>
  <c r="BQ359" i="9" a="1"/>
  <c r="BQ359" i="9" s="1"/>
  <c r="BB343" i="9"/>
  <c r="BP343" i="9" a="1"/>
  <c r="BO343" i="9"/>
  <c r="BO359" i="9" a="1"/>
  <c r="BO359" i="9" s="1"/>
  <c r="BQ306" i="9"/>
  <c r="BQ322" i="9" s="1" a="1"/>
  <c r="BQ322" i="9" s="1"/>
  <c r="BG222" i="9"/>
  <c r="AT240" i="9"/>
  <c r="AD165" i="9" a="1"/>
  <c r="AZ165" i="9" s="1" a="1"/>
  <c r="AZ165" i="9" s="1"/>
  <c r="BA125" i="9" a="1"/>
  <c r="BA125" i="9" s="1"/>
  <c r="BC125" i="9" a="1"/>
  <c r="BC125" i="9" s="1"/>
  <c r="AW125" i="9" a="1"/>
  <c r="AW125" i="9" s="1"/>
  <c r="AZ125" i="9" a="1"/>
  <c r="AZ125" i="9" s="1"/>
  <c r="AU125" i="9" a="1"/>
  <c r="AU125" i="9" s="1"/>
  <c r="AY125" i="9" a="1"/>
  <c r="AY125" i="9" s="1"/>
  <c r="AT125" i="9" a="1"/>
  <c r="AT125" i="9" s="1"/>
  <c r="BB125" i="9" a="1"/>
  <c r="BB125" i="9" s="1"/>
  <c r="AS125" i="9" a="1"/>
  <c r="AS125" i="9" s="1"/>
  <c r="AD125" i="9"/>
  <c r="AR125" i="9" s="1" a="1"/>
  <c r="AR125" i="9" s="1"/>
  <c r="AX125" i="9" a="1"/>
  <c r="AX125" i="9" s="1"/>
  <c r="AO99" i="9" a="1"/>
  <c r="AO99" i="9" s="1"/>
  <c r="AR99" i="9" a="1"/>
  <c r="AR99" i="9" s="1"/>
  <c r="AQ99" i="9" a="1"/>
  <c r="AQ99" i="9" s="1"/>
  <c r="AM99" i="9" a="1"/>
  <c r="AM99" i="9" s="1"/>
  <c r="AS99" i="9" a="1"/>
  <c r="AS99" i="9" s="1"/>
  <c r="AN99" i="9" a="1"/>
  <c r="AN99" i="9" s="1"/>
  <c r="AK99" i="9" a="1"/>
  <c r="AK99" i="9" s="1"/>
  <c r="AP99" i="9" a="1"/>
  <c r="AP99" i="9" s="1"/>
  <c r="AL99" i="9" a="1"/>
  <c r="AL99" i="9" s="1"/>
  <c r="AI54" i="9"/>
  <c r="AQ54" i="9" s="1" a="1"/>
  <c r="AI465" i="18" l="1"/>
  <c r="AI471" i="18" s="1" a="1"/>
  <c r="M578" i="18"/>
  <c r="N534" i="18" s="1" a="1"/>
  <c r="L336" i="18"/>
  <c r="L343" i="18" s="1" a="1"/>
  <c r="BP521" i="9"/>
  <c r="BQ558" i="9"/>
  <c r="BP414" i="9"/>
  <c r="BP430" i="9" a="1"/>
  <c r="BP430" i="9" s="1"/>
  <c r="BO380" i="9"/>
  <c r="BO396" i="9" a="1"/>
  <c r="BO396" i="9" s="1"/>
  <c r="BP343" i="9"/>
  <c r="BP359" i="9" s="1" a="1"/>
  <c r="BP359" i="9" s="1"/>
  <c r="AT222" i="9" a="1"/>
  <c r="AT222" i="9" s="1"/>
  <c r="AT232" i="9" a="1"/>
  <c r="BG240" i="9" a="1"/>
  <c r="BG240" i="9" s="1"/>
  <c r="BB165" i="9" a="1"/>
  <c r="BB165" i="9" s="1"/>
  <c r="AD165" i="9"/>
  <c r="AR165" i="9" s="1" a="1"/>
  <c r="AR165" i="9" s="1"/>
  <c r="AW165" i="9" a="1"/>
  <c r="AW165" i="9" s="1"/>
  <c r="BC165" i="9" a="1"/>
  <c r="BC165" i="9" s="1"/>
  <c r="AY165" i="9" a="1"/>
  <c r="AY165" i="9" s="1"/>
  <c r="AU165" i="9" a="1"/>
  <c r="AU165" i="9" s="1"/>
  <c r="AS165" i="9" a="1"/>
  <c r="AS165" i="9" s="1"/>
  <c r="AX165" i="9" a="1"/>
  <c r="AX165" i="9" s="1"/>
  <c r="AV165" i="9" a="1"/>
  <c r="AV165" i="9" s="1"/>
  <c r="AT165" i="9" a="1"/>
  <c r="AT165" i="9" s="1"/>
  <c r="BA165" i="9" a="1"/>
  <c r="BA165" i="9" s="1"/>
  <c r="AR141" i="9" a="1"/>
  <c r="AR141" i="9" s="1"/>
  <c r="BB54" i="9" a="1"/>
  <c r="BB54" i="9" s="1"/>
  <c r="AZ54" i="9" a="1"/>
  <c r="AZ54" i="9" s="1"/>
  <c r="BD54" i="9" a="1"/>
  <c r="BD54" i="9" s="1"/>
  <c r="BC54" i="9" a="1"/>
  <c r="BC54" i="9" s="1"/>
  <c r="BA54" i="9" a="1"/>
  <c r="BA54" i="9" s="1"/>
  <c r="AQ54" i="9"/>
  <c r="AY54" i="9" s="1" a="1"/>
  <c r="AY54" i="9" s="1"/>
  <c r="N534" i="18" l="1"/>
  <c r="N573" i="18" s="1" a="1"/>
  <c r="N573" i="18" s="1"/>
  <c r="L343" i="18"/>
  <c r="L348" i="18" s="1" a="1"/>
  <c r="AI471" i="18"/>
  <c r="AI476" i="18" s="1" a="1"/>
  <c r="AI476" i="18" s="1"/>
  <c r="AI489" i="18" s="1" a="1"/>
  <c r="AT232" i="9"/>
  <c r="AT237" i="9" s="1" a="1"/>
  <c r="AT237" i="9" s="1"/>
  <c r="AR181" i="9" a="1"/>
  <c r="AR181" i="9" s="1"/>
  <c r="AY64" i="9" a="1"/>
  <c r="AY64" i="9" s="1"/>
  <c r="N539" i="18" l="1" a="1"/>
  <c r="N539" i="18" s="1"/>
  <c r="N552" i="18" s="1" a="1"/>
  <c r="N552" i="18" s="1"/>
  <c r="N567" i="18" s="1" a="1"/>
  <c r="N567" i="18" s="1"/>
  <c r="L348" i="18"/>
  <c r="L361" i="18" s="1" a="1"/>
  <c r="AI489" i="18"/>
  <c r="AI502" i="18" s="1" a="1"/>
  <c r="AI502" i="18" s="1"/>
  <c r="AJ454" i="18" s="1"/>
  <c r="AJ456" i="18" s="1" a="1"/>
  <c r="H150" i="12" a="1"/>
  <c r="H150" i="12" s="1"/>
  <c r="H215" i="12" a="1"/>
  <c r="H215" i="12" s="1"/>
  <c r="A208" i="12"/>
  <c r="A197" i="12"/>
  <c r="L192" i="12" a="1"/>
  <c r="L192" i="12" s="1"/>
  <c r="L199" i="12" s="1"/>
  <c r="J192" i="12" a="1"/>
  <c r="J192" i="12" s="1"/>
  <c r="J199" i="12" s="1"/>
  <c r="F191" i="12"/>
  <c r="E191" i="12"/>
  <c r="D191" i="12"/>
  <c r="C191" i="12"/>
  <c r="H191" i="12" s="1" a="1"/>
  <c r="H191" i="12" s="1"/>
  <c r="A184" i="12"/>
  <c r="A171" i="12"/>
  <c r="H164" i="12" a="1"/>
  <c r="H164" i="12" s="1"/>
  <c r="A157" i="12"/>
  <c r="A143" i="12"/>
  <c r="A128" i="12"/>
  <c r="A114" i="12"/>
  <c r="A100" i="12"/>
  <c r="A86" i="12"/>
  <c r="A51" i="12"/>
  <c r="A23" i="12"/>
  <c r="B5" i="12" a="1"/>
  <c r="A87" i="9"/>
  <c r="A24" i="9"/>
  <c r="A189" i="9"/>
  <c r="A203" i="9"/>
  <c r="B5" i="9" a="1"/>
  <c r="C15" i="9" s="1"/>
  <c r="D13" i="9" a="1"/>
  <c r="D18" i="9" a="1"/>
  <c r="D15" i="9" a="1"/>
  <c r="D10" i="9" a="1"/>
  <c r="D17" i="9" a="1"/>
  <c r="D11" i="9" a="1"/>
  <c r="D12" i="9" a="1"/>
  <c r="D17" i="12" a="1"/>
  <c r="D16" i="9" a="1"/>
  <c r="D14" i="9" a="1"/>
  <c r="D9" i="9" a="1"/>
  <c r="N569" i="18" l="1" a="1"/>
  <c r="N569" i="18" s="1"/>
  <c r="N578" i="18" s="1" a="1"/>
  <c r="AJ456" i="18"/>
  <c r="AJ462" i="18" s="1" a="1"/>
  <c r="L361" i="18"/>
  <c r="L374" i="18" s="1" a="1"/>
  <c r="L374" i="18" s="1"/>
  <c r="M334" i="18" s="1"/>
  <c r="M336" i="18" s="1" a="1"/>
  <c r="C16" i="9"/>
  <c r="C18" i="9"/>
  <c r="C17" i="9"/>
  <c r="D17" i="12"/>
  <c r="C11" i="12"/>
  <c r="C9" i="12"/>
  <c r="C13" i="12"/>
  <c r="C10" i="12"/>
  <c r="B5" i="12"/>
  <c r="C8" i="12"/>
  <c r="C18" i="12"/>
  <c r="C15" i="12"/>
  <c r="C12" i="12"/>
  <c r="C7" i="12"/>
  <c r="C17" i="12"/>
  <c r="C6" i="12"/>
  <c r="C16" i="12"/>
  <c r="C14" i="12"/>
  <c r="D17" i="9"/>
  <c r="D16" i="9"/>
  <c r="D18" i="9"/>
  <c r="C9" i="9"/>
  <c r="C10" i="9"/>
  <c r="C11" i="9"/>
  <c r="C12" i="9"/>
  <c r="C13" i="9"/>
  <c r="C14" i="9"/>
  <c r="D14" i="9"/>
  <c r="D15" i="9"/>
  <c r="D13" i="9"/>
  <c r="D12" i="9"/>
  <c r="D11" i="9"/>
  <c r="D10" i="9"/>
  <c r="D9" i="9"/>
  <c r="B5" i="9"/>
  <c r="C7" i="9"/>
  <c r="C6" i="9"/>
  <c r="C8" i="9"/>
  <c r="D9" i="12" a="1"/>
  <c r="D16" i="12" a="1"/>
  <c r="D18" i="12" a="1"/>
  <c r="D11" i="12" a="1"/>
  <c r="D13" i="12" a="1"/>
  <c r="D8" i="9" a="1"/>
  <c r="D7" i="9" a="1"/>
  <c r="D10" i="12" a="1"/>
  <c r="D12" i="12" a="1"/>
  <c r="D14" i="12" a="1"/>
  <c r="D6" i="12" a="1"/>
  <c r="D15" i="12" a="1"/>
  <c r="D6" i="9" a="1"/>
  <c r="D8" i="12" a="1"/>
  <c r="D7" i="12" a="1"/>
  <c r="M336" i="18" l="1"/>
  <c r="M343" i="18" s="1" a="1"/>
  <c r="AJ462" i="18"/>
  <c r="AJ465" i="18" s="1" a="1"/>
  <c r="N578" i="18"/>
  <c r="O534" i="18" s="1" a="1"/>
  <c r="D9" i="12"/>
  <c r="D13" i="12"/>
  <c r="D18" i="12"/>
  <c r="D15" i="12"/>
  <c r="D16" i="12"/>
  <c r="D7" i="12"/>
  <c r="D6" i="12"/>
  <c r="D8" i="12"/>
  <c r="D14" i="12"/>
  <c r="D10" i="12"/>
  <c r="D11" i="12"/>
  <c r="D12" i="12"/>
  <c r="C5" i="12"/>
  <c r="D6" i="9"/>
  <c r="D7" i="9"/>
  <c r="D8" i="9"/>
  <c r="C5" i="9"/>
  <c r="D5" i="9" a="1"/>
  <c r="D5" i="12" a="1"/>
  <c r="O534" i="18" l="1"/>
  <c r="O539" i="18" s="1" a="1"/>
  <c r="O539" i="18" s="1"/>
  <c r="O552" i="18" s="1" a="1"/>
  <c r="AJ465" i="18"/>
  <c r="AJ471" i="18" s="1" a="1"/>
  <c r="M343" i="18"/>
  <c r="M348" i="18" s="1" a="1"/>
  <c r="D5" i="12"/>
  <c r="D5" i="9"/>
  <c r="M348" i="18" l="1"/>
  <c r="M361" i="18" s="1" a="1"/>
  <c r="AJ471" i="18"/>
  <c r="AJ476" i="18" s="1" a="1"/>
  <c r="AJ476" i="18" s="1"/>
  <c r="AJ489" i="18" s="1" a="1"/>
  <c r="O552" i="18"/>
  <c r="O567" i="18" s="1" a="1"/>
  <c r="O567" i="18" s="1"/>
  <c r="P519" i="18" s="1" a="1"/>
  <c r="M361" i="18" l="1"/>
  <c r="M374" i="18" s="1" a="1"/>
  <c r="M374" i="18" s="1"/>
  <c r="N334" i="18" s="1"/>
  <c r="N336" i="18" s="1" a="1"/>
  <c r="P519" i="18"/>
  <c r="P521" i="18" s="1" a="1"/>
  <c r="R521" i="18" a="1"/>
  <c r="Q521" i="18" a="1"/>
  <c r="S521" i="18" a="1"/>
  <c r="AJ489" i="18"/>
  <c r="AJ502" i="18" s="1" a="1"/>
  <c r="AJ502" i="18" s="1"/>
  <c r="AK454" i="18" s="1"/>
  <c r="AK456" i="18" s="1" a="1"/>
  <c r="N336" i="18" l="1"/>
  <c r="N343" i="18" s="1" a="1"/>
  <c r="AK456" i="18"/>
  <c r="AK462" i="18" s="1" a="1"/>
  <c r="S521" i="18"/>
  <c r="S528" i="18" s="1" a="1"/>
  <c r="S528" i="18" s="1"/>
  <c r="Q521" i="18"/>
  <c r="Q528" i="18" s="1" a="1"/>
  <c r="Q528" i="18" s="1"/>
  <c r="R521" i="18"/>
  <c r="R528" i="18" s="1" a="1"/>
  <c r="R528" i="18" s="1"/>
  <c r="P521" i="18"/>
  <c r="P528" i="18" s="1" a="1"/>
  <c r="P528" i="18" s="1"/>
  <c r="P534" i="18" l="1" a="1"/>
  <c r="P534" i="18" s="1"/>
  <c r="P539" i="18" s="1" a="1"/>
  <c r="P539" i="18" s="1"/>
  <c r="P552" i="18" s="1" a="1"/>
  <c r="P552" i="18" s="1"/>
  <c r="N343" i="18"/>
  <c r="N348" i="18" s="1" a="1"/>
  <c r="AK462" i="18"/>
  <c r="AK465" i="18" s="1" a="1"/>
  <c r="R539" i="18" l="1" a="1"/>
  <c r="R539" i="18" s="1"/>
  <c r="R552" i="18" s="1" a="1"/>
  <c r="R552" i="18" s="1"/>
  <c r="S539" i="18" a="1"/>
  <c r="S539" i="18" s="1"/>
  <c r="S552" i="18" s="1" a="1"/>
  <c r="S552" i="18" s="1"/>
  <c r="Q539" i="18" a="1"/>
  <c r="Q539" i="18" s="1"/>
  <c r="Q552" i="18" s="1" a="1"/>
  <c r="Q552" i="18" s="1"/>
  <c r="AK465" i="18"/>
  <c r="AK471" i="18" s="1" a="1"/>
  <c r="N348" i="18"/>
  <c r="N361" i="18" s="1" a="1"/>
  <c r="AK471" i="18" l="1"/>
  <c r="AK476" i="18" s="1" a="1"/>
  <c r="AK476" i="18" s="1"/>
  <c r="AK489" i="18" s="1" a="1"/>
  <c r="N361" i="18"/>
  <c r="N374" i="18" s="1" a="1"/>
  <c r="N374" i="18" s="1"/>
  <c r="O334" i="18" s="1"/>
  <c r="O336" i="18" s="1" a="1"/>
  <c r="O336" i="18" l="1"/>
  <c r="O343" i="18" s="1" a="1"/>
  <c r="AK489" i="18"/>
  <c r="AK502" i="18" s="1" a="1"/>
  <c r="AK502" i="18" s="1"/>
  <c r="AL454" i="18" s="1"/>
  <c r="AL456" i="18" s="1" a="1"/>
  <c r="AL456" i="18" l="1"/>
  <c r="AL462" i="18" s="1" a="1"/>
  <c r="O343" i="18"/>
  <c r="O348" i="18" s="1" a="1"/>
  <c r="O348" i="18" l="1"/>
  <c r="O361" i="18" s="1" a="1"/>
  <c r="AL462" i="18"/>
  <c r="AL465" i="18" s="1" a="1"/>
  <c r="AL465" i="18" l="1"/>
  <c r="AL471" i="18" s="1" a="1"/>
  <c r="O361" i="18"/>
  <c r="O374" i="18" s="1" a="1"/>
  <c r="O374" i="18" s="1"/>
  <c r="P334" i="18" s="1"/>
  <c r="P336" i="18" s="1" a="1"/>
  <c r="AL471" i="18" l="1"/>
  <c r="AL476" i="18" s="1" a="1"/>
  <c r="AL476" i="18" s="1"/>
  <c r="AL489" i="18" s="1" a="1"/>
  <c r="P336" i="18"/>
  <c r="P343" i="18" s="1" a="1"/>
  <c r="P343" i="18" l="1"/>
  <c r="P348" i="18" s="1" a="1"/>
  <c r="AL489" i="18"/>
  <c r="AL502" i="18" s="1" a="1"/>
  <c r="AL502" i="18" s="1"/>
  <c r="AM454" i="18" s="1"/>
  <c r="AM456" i="18" s="1" a="1"/>
  <c r="AM456" i="18" l="1"/>
  <c r="AM462" i="18" s="1" a="1"/>
  <c r="P348" i="18"/>
  <c r="P361" i="18" s="1" a="1"/>
  <c r="P361" i="18" l="1"/>
  <c r="P374" i="18" s="1" a="1"/>
  <c r="P374" i="18" s="1"/>
  <c r="Q334" i="18" s="1"/>
  <c r="Q336" i="18" s="1" a="1"/>
  <c r="AM462" i="18"/>
  <c r="AM465" i="18" s="1" a="1"/>
  <c r="AM465" i="18" l="1"/>
  <c r="AM471" i="18" s="1" a="1"/>
  <c r="Q336" i="18"/>
  <c r="Q343" i="18" s="1" a="1"/>
  <c r="AM471" i="18" l="1"/>
  <c r="AM476" i="18" s="1" a="1"/>
  <c r="AM476" i="18" s="1"/>
  <c r="AM489" i="18" s="1" a="1"/>
  <c r="Q343" i="18"/>
  <c r="Q348" i="18" s="1" a="1"/>
  <c r="Q348" i="18" l="1"/>
  <c r="Q361" i="18" s="1" a="1"/>
  <c r="AM489" i="18"/>
  <c r="AM502" i="18" s="1" a="1"/>
  <c r="AM502" i="18" s="1"/>
  <c r="AN454" i="18" s="1"/>
  <c r="AN456" i="18" s="1" a="1"/>
  <c r="Q361" i="18" l="1"/>
  <c r="Q374" i="18" s="1" a="1"/>
  <c r="Q374" i="18" s="1"/>
  <c r="R334" i="18" s="1"/>
  <c r="R336" i="18" s="1" a="1"/>
  <c r="AN456" i="18"/>
  <c r="AN462" i="18" s="1" a="1"/>
  <c r="AN462" i="18" l="1"/>
  <c r="AN465" i="18" s="1" a="1"/>
  <c r="R336" i="18"/>
  <c r="R343" i="18" s="1" a="1"/>
  <c r="R343" i="18" l="1"/>
  <c r="R348" i="18" s="1" a="1"/>
  <c r="AN465" i="18"/>
  <c r="AN471" i="18" s="1" a="1"/>
  <c r="AN471" i="18" l="1"/>
  <c r="AN476" i="18" a="1"/>
  <c r="AN476" i="18" s="1"/>
  <c r="AN489" i="18" s="1" a="1"/>
  <c r="R348" i="18"/>
  <c r="R361" i="18" s="1" a="1"/>
  <c r="R361" i="18" l="1"/>
  <c r="R374" i="18" s="1" a="1"/>
  <c r="R374" i="18" s="1"/>
  <c r="AN489" i="18"/>
  <c r="AN502" i="18" s="1" a="1"/>
  <c r="AN502" i="18" s="1"/>
  <c r="AO454" i="18" s="1"/>
  <c r="AO456" i="18" s="1" a="1"/>
  <c r="AO456" i="18" l="1"/>
  <c r="AO462" i="18" s="1" a="1"/>
  <c r="AO462" i="18" l="1"/>
  <c r="AO465" i="18" s="1" a="1"/>
  <c r="AO465" i="18" l="1"/>
  <c r="AO471" i="18" s="1" a="1"/>
  <c r="AO471" i="18" l="1"/>
  <c r="AO476" i="18" a="1"/>
  <c r="AO476" i="18" s="1"/>
  <c r="AO489" i="18" s="1" a="1"/>
  <c r="AO489" i="18" l="1"/>
  <c r="AO502" i="18" s="1" a="1"/>
  <c r="AO502" i="18" s="1"/>
  <c r="AP454" i="18" s="1"/>
  <c r="AP456" i="18" s="1" a="1"/>
  <c r="AP456" i="18" l="1"/>
  <c r="AP462" i="18" a="1"/>
  <c r="AP462" i="18" l="1"/>
  <c r="AP465" i="18" s="1" a="1"/>
  <c r="AP465" i="18" l="1"/>
  <c r="AP471" i="18" s="1" a="1"/>
  <c r="AP471" i="18" l="1"/>
  <c r="AP476" i="18" s="1" a="1"/>
  <c r="AP476" i="18" s="1"/>
  <c r="AP489" i="18" s="1" a="1"/>
  <c r="AP489" i="18" l="1"/>
  <c r="AP502" i="18" a="1"/>
  <c r="AP502" i="18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<sst xmlns="http://schemas.openxmlformats.org/spreadsheetml/2006/main" count="1513" uniqueCount="133">
  <si>
    <t>↓</t>
  </si>
  <si>
    <t>Frontier AI Seminar by Prof. Tom Yeh</t>
  </si>
  <si>
    <t>Table of Content</t>
  </si>
  <si>
    <t>→</t>
  </si>
  <si>
    <t>why zoom?</t>
  </si>
  <si>
    <t>classroom</t>
  </si>
  <si>
    <t>chat:</t>
  </si>
  <si>
    <t>first time: type 1</t>
  </si>
  <si>
    <t>2nd time: type 2</t>
  </si>
  <si>
    <t>3 or more: type 3</t>
  </si>
  <si>
    <t>(if over 1000, Youtube stream, the room is full. Open up YoutTube for overflow)</t>
  </si>
  <si>
    <t>!!!!!!START RECORDING!!!!!!</t>
  </si>
  <si>
    <t># Interview</t>
  </si>
  <si>
    <t>place to study math, algorithms, architecture behind frontier AI models</t>
  </si>
  <si>
    <t>Matrix Multiplication</t>
  </si>
  <si>
    <t># Convention</t>
  </si>
  <si>
    <t># Combine Rows</t>
  </si>
  <si>
    <t># Combine Columns</t>
  </si>
  <si>
    <t># Expand Rows</t>
  </si>
  <si>
    <t># Expand Columns</t>
  </si>
  <si>
    <t># AI by Hand</t>
  </si>
  <si>
    <t>big</t>
  </si>
  <si>
    <t>red</t>
  </si>
  <si>
    <t>round</t>
  </si>
  <si>
    <t>juicy</t>
  </si>
  <si>
    <t># Dot Product</t>
  </si>
  <si>
    <t># Feature</t>
  </si>
  <si>
    <t># Activation</t>
  </si>
  <si>
    <t>Threshold</t>
  </si>
  <si>
    <t>&gt;</t>
  </si>
  <si>
    <t># Sharding</t>
  </si>
  <si>
    <t>activation</t>
  </si>
  <si>
    <t>a1</t>
  </si>
  <si>
    <t>a2</t>
  </si>
  <si>
    <t>b1</t>
  </si>
  <si>
    <t>b2</t>
  </si>
  <si>
    <t>a3</t>
  </si>
  <si>
    <t>a4</t>
  </si>
  <si>
    <t>a5</t>
  </si>
  <si>
    <t>b3</t>
  </si>
  <si>
    <t>b4</t>
  </si>
  <si>
    <t># Formula</t>
  </si>
  <si>
    <t># Outer Product</t>
  </si>
  <si>
    <t>"I started the book in early 2021, right after losing my life savings on a startup I co-founded. (We have made every single textbook mistake.) To recharge my batteries, I started writing about the only two topics I really understood: mathematics and machine learning."</t>
  </si>
  <si>
    <t>What's one adcice for those who are AI startup founders?</t>
  </si>
  <si>
    <t>Substack's Latex sucks. I totally agree. Tell me more about the JupyterNotebook-to-Substack app</t>
  </si>
  <si>
    <r>
      <t xml:space="preserve">You named your newsletter </t>
    </r>
    <r>
      <rPr>
        <i/>
        <sz val="12"/>
        <color theme="1"/>
        <rFont val="Aptos Narrow"/>
        <family val="2"/>
        <scheme val="minor"/>
      </rPr>
      <t>The Palindrome</t>
    </r>
    <r>
      <rPr>
        <sz val="12"/>
        <color theme="1"/>
        <rFont val="Aptos Narrow"/>
        <family val="2"/>
        <scheme val="minor"/>
      </rPr>
      <t>, What does the idea of a palindrome mean to you, and why did you choose it as the identity for your work?</t>
    </r>
  </si>
  <si>
    <t>Writing a math book is a huge commitment. What was the most difficult moment and most enjoyable moment?</t>
  </si>
  <si>
    <t># Not a Palindrome</t>
  </si>
  <si>
    <t>Forward</t>
  </si>
  <si>
    <t>Backward</t>
  </si>
  <si>
    <t>A</t>
  </si>
  <si>
    <t>B</t>
  </si>
  <si>
    <t>C</t>
  </si>
  <si>
    <t>topic: matrix multiplication and graphs</t>
  </si>
  <si>
    <t>Tivadar</t>
  </si>
  <si>
    <t>by hand</t>
  </si>
  <si>
    <t>Welcome AI by Hand Seminar</t>
  </si>
  <si>
    <t>this regular seminar series is a big part of this effort</t>
  </si>
  <si>
    <t>I am a computer science professor at the University of Colorado Boulder</t>
  </si>
  <si>
    <t>thank you for being a member of this academy</t>
  </si>
  <si>
    <t>this is the 8th seminar</t>
  </si>
  <si>
    <t>my 2026  new year resolution is to create the AI by Hand Academy, open up my classroom for AI professionals in the industry</t>
  </si>
  <si>
    <t>I supervise a fantsic group of PhD students on AI research. I teach a popular AI course to a lot of students.</t>
  </si>
  <si>
    <t>My name is Tom Yeh</t>
  </si>
  <si>
    <t>Gemma 4</t>
  </si>
  <si>
    <t>X</t>
  </si>
  <si>
    <t>n</t>
  </si>
  <si>
    <r>
      <t>d</t>
    </r>
    <r>
      <rPr>
        <b/>
        <vertAlign val="subscript"/>
        <sz val="12"/>
        <color theme="1"/>
        <rFont val="Courier New"/>
        <family val="3"/>
      </rPr>
      <t>model</t>
    </r>
  </si>
  <si>
    <t>Query</t>
  </si>
  <si>
    <r>
      <t>d</t>
    </r>
    <r>
      <rPr>
        <b/>
        <vertAlign val="subscript"/>
        <sz val="12"/>
        <color theme="1"/>
        <rFont val="Courier New"/>
        <family val="3"/>
      </rPr>
      <t>k</t>
    </r>
  </si>
  <si>
    <r>
      <rPr>
        <sz val="12"/>
        <color theme="1"/>
        <rFont val="Aptos Narrow (Body)"/>
      </rPr>
      <t>W</t>
    </r>
    <r>
      <rPr>
        <vertAlign val="subscript"/>
        <sz val="12"/>
        <color theme="1"/>
        <rFont val="Aptos Narrow"/>
        <family val="2"/>
        <scheme val="minor"/>
      </rPr>
      <t>Q</t>
    </r>
  </si>
  <si>
    <t>Q</t>
  </si>
  <si>
    <t>Key</t>
  </si>
  <si>
    <r>
      <rPr>
        <sz val="12"/>
        <color theme="1"/>
        <rFont val="Aptos Narrow (Body)"/>
      </rPr>
      <t>W</t>
    </r>
    <r>
      <rPr>
        <vertAlign val="subscript"/>
        <sz val="12"/>
        <color theme="1"/>
        <rFont val="Aptos Narrow"/>
        <family val="2"/>
        <scheme val="minor"/>
      </rPr>
      <t>K</t>
    </r>
  </si>
  <si>
    <t>K</t>
  </si>
  <si>
    <r>
      <rPr>
        <sz val="12"/>
        <color theme="1"/>
        <rFont val="Aptos Narrow (Body)"/>
      </rPr>
      <t>W</t>
    </r>
    <r>
      <rPr>
        <vertAlign val="subscript"/>
        <sz val="12"/>
        <color theme="1"/>
        <rFont val="Aptos Narrow"/>
        <family val="2"/>
        <scheme val="minor"/>
      </rPr>
      <t>V</t>
    </r>
  </si>
  <si>
    <t>V</t>
  </si>
  <si>
    <t>Value</t>
  </si>
  <si>
    <t># Scaled Product Dot-Product Attention (SDPA)</t>
  </si>
  <si>
    <r>
      <t>d</t>
    </r>
    <r>
      <rPr>
        <b/>
        <vertAlign val="subscript"/>
        <sz val="12"/>
        <color rgb="FF000000"/>
        <rFont val="Courier New"/>
        <family val="3"/>
      </rPr>
      <t>k</t>
    </r>
  </si>
  <si>
    <t># Casual Mask</t>
  </si>
  <si>
    <t># Local Mask</t>
  </si>
  <si>
    <t>r</t>
  </si>
  <si>
    <t># Per Layer Embedding</t>
  </si>
  <si>
    <t>PLE</t>
  </si>
  <si>
    <t>Token ID</t>
  </si>
  <si>
    <t>Wup</t>
  </si>
  <si>
    <t>+</t>
  </si>
  <si>
    <t>EMB</t>
  </si>
  <si>
    <t>Wple</t>
  </si>
  <si>
    <t>etok(L)</t>
  </si>
  <si>
    <t>Transformer</t>
  </si>
  <si>
    <t>Wq</t>
  </si>
  <si>
    <t>Wk</t>
  </si>
  <si>
    <t>Wv</t>
  </si>
  <si>
    <r>
      <rPr>
        <sz val="12"/>
        <color theme="1"/>
        <rFont val="Aptos Narrow (Body)"/>
      </rPr>
      <t>K</t>
    </r>
    <r>
      <rPr>
        <vertAlign val="superscript"/>
        <sz val="12"/>
        <color theme="1"/>
        <rFont val="Aptos Narrow"/>
        <family val="2"/>
        <scheme val="minor"/>
      </rPr>
      <t>T</t>
    </r>
  </si>
  <si>
    <t># Decoding</t>
  </si>
  <si>
    <t># KV Cache</t>
  </si>
  <si>
    <t>Qwen 3.6 by hand ✍️</t>
  </si>
  <si>
    <t>pos</t>
  </si>
  <si>
    <t>dim</t>
  </si>
  <si>
    <t>pair</t>
  </si>
  <si>
    <t>## YaRN: Yet another RoPE extensioN</t>
  </si>
  <si>
    <t># Gated Attention</t>
  </si>
  <si>
    <t># Decoding: Fast and Furious</t>
  </si>
  <si>
    <t>## Auto-Regressive</t>
  </si>
  <si>
    <t>## Speculative Decoding</t>
  </si>
  <si>
    <t>## Multi-Token Prediction</t>
  </si>
  <si>
    <t>Tie Embedding</t>
  </si>
  <si>
    <t>Input Embedding</t>
  </si>
  <si>
    <t>Ground Truth</t>
  </si>
  <si>
    <t>Sample</t>
  </si>
  <si>
    <t>## Train</t>
  </si>
  <si>
    <t>https://docs.vllm.ai/en/v0.10.2/api/vllm/model_executor/models/qwen3_next_mtp.html#vllm.model_executor.models.qwen3_next_mtp.Qwen3NextMTP</t>
  </si>
  <si>
    <t>predict</t>
  </si>
  <si>
    <t>Draft</t>
  </si>
  <si>
    <t>embeds</t>
  </si>
  <si>
    <t>hidden</t>
  </si>
  <si>
    <t>Softmax</t>
  </si>
  <si>
    <t>One-Hot</t>
  </si>
  <si>
    <t>G</t>
  </si>
  <si>
    <r>
      <rPr>
        <sz val="12"/>
        <color theme="1"/>
        <rFont val="Aptos Narrow (Body)"/>
      </rPr>
      <t>W</t>
    </r>
    <r>
      <rPr>
        <vertAlign val="subscript"/>
        <sz val="12"/>
        <color theme="1"/>
        <rFont val="Aptos Narrow"/>
        <family val="2"/>
        <scheme val="minor"/>
      </rPr>
      <t>G</t>
    </r>
  </si>
  <si>
    <t>Sigmoid</t>
  </si>
  <si>
    <t>.*</t>
  </si>
  <si>
    <t># PE, RoPE, YaRN</t>
  </si>
  <si>
    <t>## Sinusoidal Positional Encoding</t>
  </si>
  <si>
    <t>## Input vs Key Positional Encoding</t>
  </si>
  <si>
    <t>## RoPE: Rotary Positional Encoding</t>
  </si>
  <si>
    <t>Rotate Key</t>
  </si>
  <si>
    <t>## Linear Positional Encoding</t>
  </si>
  <si>
    <t>## No Positional Encoding</t>
  </si>
  <si>
    <t>Key + PE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</si>
</sst>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0.0"/>
  </numFmts>
  <fonts count="24">
    <font>
      <sz val="12"/>
      <color theme="1"/>
      <name val="Aptos Narrow"/>
      <family val="2"/>
      <scheme val="minor"/>
    </font>
    <font>
      <b/>
      <sz val="12"/>
      <color theme="1"/>
      <name val="Aptos Narrow"/>
      <scheme val="minor"/>
    </font>
    <font>
      <sz val="28"/>
      <color theme="0"/>
      <name val="Aptos Narrow"/>
      <family val="2"/>
      <scheme val="minor"/>
    </font>
    <font>
      <u/>
      <sz val="12"/>
      <color theme="10"/>
      <name val="Aptos Narrow"/>
      <family val="2"/>
      <scheme val="minor"/>
    </font>
    <font>
      <sz val="12"/>
      <color rgb="FF000000"/>
      <name val="Aptos Narrow"/>
      <family val="2"/>
      <scheme val="minor"/>
    </font>
    <font>
      <sz val="48"/>
      <color theme="0"/>
      <name val="Aptos Narrow"/>
      <family val="2"/>
      <scheme val="minor"/>
    </font>
    <font>
      <sz val="48"/>
      <color theme="1"/>
      <name val="Aptos Narrow"/>
      <family val="2"/>
      <scheme val="minor"/>
    </font>
    <font>
      <sz val="18"/>
      <name val="Aptos Narrow"/>
      <scheme val="minor"/>
    </font>
    <font>
      <b/>
      <sz val="18"/>
      <name val="Aptos Narrow"/>
      <family val="2"/>
      <scheme val="minor"/>
    </font>
    <font>
      <sz val="18"/>
      <color theme="1"/>
      <name val="Aptos Narrow"/>
      <family val="2"/>
      <scheme val="minor"/>
    </font>
    <font>
      <sz val="10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i/>
      <sz val="12"/>
      <color theme="1"/>
      <name val="Aptos Narrow"/>
      <family val="2"/>
      <scheme val="minor"/>
    </font>
    <font>
      <b/>
      <sz val="12"/>
      <color theme="1"/>
      <name val="Courier New"/>
      <family val="3"/>
    </font>
    <font>
      <b/>
      <vertAlign val="subscript"/>
      <sz val="12"/>
      <color theme="1"/>
      <name val="Courier New"/>
      <family val="3"/>
    </font>
    <font>
      <sz val="12"/>
      <color theme="1"/>
      <name val="Arial"/>
      <family val="2"/>
    </font>
    <font>
      <vertAlign val="subscript"/>
      <sz val="12"/>
      <color theme="1"/>
      <name val="Aptos Narrow"/>
      <family val="2"/>
      <scheme val="minor"/>
    </font>
    <font>
      <sz val="12"/>
      <color theme="1"/>
      <name val="Aptos Narrow (Body)"/>
    </font>
    <font>
      <sz val="12"/>
      <color rgb="FF1F1F1F"/>
      <name val="Arial"/>
      <family val="2"/>
    </font>
    <font>
      <b/>
      <sz val="12"/>
      <color rgb="FF000000"/>
      <name val="Courier New"/>
      <family val="3"/>
    </font>
    <font>
      <b/>
      <vertAlign val="subscript"/>
      <sz val="12"/>
      <color rgb="FF000000"/>
      <name val="Courier New"/>
      <family val="3"/>
    </font>
    <font>
      <vertAlign val="superscript"/>
      <sz val="12"/>
      <color theme="1"/>
      <name val="Aptos Narrow"/>
      <family val="2"/>
      <scheme val="minor"/>
    </font>
    <font>
      <b/>
      <sz val="24"/>
      <color theme="3"/>
      <name val="Aptos Narrow"/>
      <family val="2"/>
      <scheme val="minor"/>
    </font>
    <font>
      <b/>
      <sz val="36"/>
      <color theme="3"/>
      <name val="Aptos Narrow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5" tint="-0.249977111117893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CE4D6"/>
        <bgColor rgb="FF000000"/>
      </patternFill>
    </fill>
    <fill>
      <patternFill patternType="solid">
        <fgColor rgb="FFE2EFDA"/>
        <bgColor rgb="FF000000"/>
      </patternFill>
    </fill>
    <fill>
      <patternFill patternType="solid">
        <fgColor theme="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0" tint="-0.14999847407452621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/>
      <diagonal/>
    </border>
    <border>
      <left style="thin">
        <color theme="1"/>
      </left>
      <right style="thin">
        <color theme="1"/>
      </right>
      <top/>
      <bottom/>
      <diagonal/>
    </border>
    <border>
      <left style="thin">
        <color theme="1"/>
      </left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 style="thin">
        <color theme="1"/>
      </left>
      <right/>
      <top style="thin">
        <color theme="1"/>
      </top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  <border>
      <left/>
      <right style="thin">
        <color theme="1"/>
      </right>
      <top style="thin">
        <color theme="1"/>
      </top>
      <bottom style="thin">
        <color theme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</borders>
  <cellStyleXfs count="4">
    <xf numFmtId="0" fontId="0" fillId="0" borderId="0"/>
    <xf numFmtId="0" fontId="3" fillId="0" borderId="0" applyNumberFormat="0" applyFill="0" applyBorder="0" applyAlignment="0" applyProtection="0"/>
    <xf numFmtId="0" fontId="23" fillId="0" borderId="41" applyNumberFormat="0" applyFill="0" applyAlignment="0" applyProtection="0"/>
    <xf numFmtId="0" fontId="22" fillId="0" borderId="42" applyNumberFormat="0" applyFill="0" applyAlignment="0" applyProtection="0"/>
  </cellStyleXfs>
  <cellXfs count="120">
    <xf numFmtId="0" fontId="0" fillId="0" borderId="0" xfId="0"/>
    <xf numFmtId="0" fontId="0" fillId="0" borderId="0" xfId="0" applyAlignment="1">
      <alignment horizontal="center"/>
    </xf>
    <xf numFmtId="0" fontId="0" fillId="0" borderId="1" xfId="0" applyBorder="1" applyAlignment="1">
      <alignment horizontal="center"/>
    </xf>
    <xf numFmtId="0" fontId="2" fillId="3" borderId="0" xfId="0" applyFont="1" applyFill="1"/>
    <xf numFmtId="0" fontId="0" fillId="0" borderId="2" xfId="0" applyBorder="1" applyAlignment="1">
      <alignment horizontal="center"/>
    </xf>
    <xf numFmtId="0" fontId="0" fillId="0" borderId="3" xfId="0" applyBorder="1" applyAlignment="1">
      <alignment horizontal="center"/>
    </xf>
    <xf numFmtId="0" fontId="0" fillId="0" borderId="4" xfId="0" applyBorder="1" applyAlignment="1">
      <alignment horizontal="center"/>
    </xf>
    <xf numFmtId="0" fontId="5" fillId="4" borderId="0" xfId="0" applyFont="1" applyFill="1"/>
    <xf numFmtId="0" fontId="6" fillId="4" borderId="0" xfId="0" applyFont="1" applyFill="1"/>
    <xf numFmtId="0" fontId="6" fillId="4" borderId="0" xfId="0" applyFont="1" applyFill="1" applyAlignment="1">
      <alignment horizontal="center" vertical="center" shrinkToFit="1"/>
    </xf>
    <xf numFmtId="0" fontId="7" fillId="0" borderId="0" xfId="0" applyFont="1"/>
    <xf numFmtId="0" fontId="8" fillId="0" borderId="0" xfId="0" applyFont="1"/>
    <xf numFmtId="0" fontId="9" fillId="0" borderId="0" xfId="0" applyFont="1"/>
    <xf numFmtId="0" fontId="3" fillId="0" borderId="0" xfId="1"/>
    <xf numFmtId="0" fontId="10" fillId="0" borderId="0" xfId="0" applyFont="1"/>
    <xf numFmtId="0" fontId="3" fillId="0" borderId="0" xfId="1" applyAlignment="1">
      <alignment horizontal="center"/>
    </xf>
    <xf numFmtId="0" fontId="0" fillId="2" borderId="0" xfId="0" applyFill="1"/>
    <xf numFmtId="0" fontId="1" fillId="2" borderId="0" xfId="0" applyFont="1" applyFill="1"/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0" xfId="0" applyAlignment="1">
      <alignment textRotation="90"/>
    </xf>
    <xf numFmtId="0" fontId="11" fillId="0" borderId="0" xfId="0" applyFont="1" applyAlignment="1">
      <alignment horizontal="right" textRotation="45"/>
    </xf>
    <xf numFmtId="0" fontId="11" fillId="0" borderId="0" xfId="0" applyFont="1" applyAlignment="1">
      <alignment horizontal="left" textRotation="45"/>
    </xf>
    <xf numFmtId="0" fontId="11" fillId="0" borderId="0" xfId="0" applyFont="1" applyAlignment="1">
      <alignment horizontal="right" vertical="center" textRotation="45"/>
    </xf>
    <xf numFmtId="0" fontId="0" fillId="0" borderId="1" xfId="0" applyBorder="1" applyAlignment="1">
      <alignment horizontal="center" shrinkToFit="1"/>
    </xf>
    <xf numFmtId="0" fontId="10" fillId="0" borderId="1" xfId="0" applyFont="1" applyBorder="1" applyAlignment="1">
      <alignment shrinkToFit="1"/>
    </xf>
    <xf numFmtId="0" fontId="4" fillId="0" borderId="1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10" fillId="0" borderId="5" xfId="0" applyFont="1" applyBorder="1" applyAlignment="1">
      <alignment horizontal="center"/>
    </xf>
    <xf numFmtId="0" fontId="10" fillId="0" borderId="6" xfId="0" applyFont="1" applyBorder="1" applyAlignment="1">
      <alignment horizontal="center"/>
    </xf>
    <xf numFmtId="0" fontId="10" fillId="0" borderId="7" xfId="0" applyFont="1" applyBorder="1" applyAlignment="1">
      <alignment horizontal="center"/>
    </xf>
    <xf numFmtId="0" fontId="10" fillId="0" borderId="2" xfId="0" applyFont="1" applyBorder="1" applyAlignment="1">
      <alignment horizontal="center"/>
    </xf>
    <xf numFmtId="0" fontId="10" fillId="0" borderId="3" xfId="0" applyFont="1" applyBorder="1" applyAlignment="1">
      <alignment horizontal="center"/>
    </xf>
    <xf numFmtId="0" fontId="10" fillId="0" borderId="4" xfId="0" applyFont="1" applyBorder="1" applyAlignment="1">
      <alignment horizontal="center"/>
    </xf>
    <xf numFmtId="0" fontId="10" fillId="0" borderId="1" xfId="0" applyFont="1" applyBorder="1" applyAlignment="1">
      <alignment horizontal="center"/>
    </xf>
    <xf numFmtId="0" fontId="13" fillId="5" borderId="0" xfId="0" applyFont="1" applyFill="1" applyAlignment="1">
      <alignment horizontal="center"/>
    </xf>
    <xf numFmtId="0" fontId="13" fillId="6" borderId="0" xfId="0" applyFont="1" applyFill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0" fontId="0" fillId="0" borderId="10" xfId="0" applyBorder="1" applyAlignment="1">
      <alignment horizontal="center"/>
    </xf>
    <xf numFmtId="0" fontId="15" fillId="0" borderId="0" xfId="0" applyFont="1" applyAlignment="1">
      <alignment horizontal="center" vertical="center"/>
    </xf>
    <xf numFmtId="0" fontId="13" fillId="7" borderId="0" xfId="0" applyFont="1" applyFill="1" applyAlignment="1">
      <alignment horizontal="center"/>
    </xf>
    <xf numFmtId="0" fontId="16" fillId="0" borderId="0" xfId="0" applyFont="1"/>
    <xf numFmtId="0" fontId="0" fillId="5" borderId="11" xfId="0" applyFill="1" applyBorder="1" applyAlignment="1">
      <alignment horizontal="center"/>
    </xf>
    <xf numFmtId="0" fontId="0" fillId="5" borderId="12" xfId="0" applyFill="1" applyBorder="1" applyAlignment="1">
      <alignment horizontal="center"/>
    </xf>
    <xf numFmtId="0" fontId="0" fillId="5" borderId="13" xfId="0" applyFill="1" applyBorder="1" applyAlignment="1">
      <alignment horizontal="center"/>
    </xf>
    <xf numFmtId="0" fontId="18" fillId="0" borderId="0" xfId="0" applyFont="1" applyAlignment="1">
      <alignment horizontal="center"/>
    </xf>
    <xf numFmtId="0" fontId="0" fillId="5" borderId="14" xfId="0" applyFill="1" applyBorder="1" applyAlignment="1">
      <alignment horizontal="center"/>
    </xf>
    <xf numFmtId="0" fontId="0" fillId="5" borderId="0" xfId="0" applyFill="1" applyAlignment="1">
      <alignment horizontal="center"/>
    </xf>
    <xf numFmtId="0" fontId="0" fillId="5" borderId="15" xfId="0" applyFill="1" applyBorder="1" applyAlignment="1">
      <alignment horizontal="center"/>
    </xf>
    <xf numFmtId="0" fontId="0" fillId="5" borderId="16" xfId="0" applyFill="1" applyBorder="1" applyAlignment="1">
      <alignment horizontal="center"/>
    </xf>
    <xf numFmtId="0" fontId="0" fillId="5" borderId="17" xfId="0" applyFill="1" applyBorder="1" applyAlignment="1">
      <alignment horizontal="center"/>
    </xf>
    <xf numFmtId="0" fontId="0" fillId="5" borderId="18" xfId="0" applyFill="1" applyBorder="1" applyAlignment="1">
      <alignment horizontal="center"/>
    </xf>
    <xf numFmtId="0" fontId="0" fillId="0" borderId="19" xfId="0" applyBorder="1" applyAlignment="1">
      <alignment horizontal="center"/>
    </xf>
    <xf numFmtId="0" fontId="0" fillId="0" borderId="20" xfId="0" applyBorder="1" applyAlignment="1">
      <alignment horizontal="center"/>
    </xf>
    <xf numFmtId="0" fontId="0" fillId="0" borderId="21" xfId="0" applyBorder="1" applyAlignment="1">
      <alignment horizontal="center"/>
    </xf>
    <xf numFmtId="0" fontId="0" fillId="0" borderId="22" xfId="0" applyBorder="1" applyAlignment="1">
      <alignment horizontal="center"/>
    </xf>
    <xf numFmtId="0" fontId="0" fillId="0" borderId="23" xfId="0" applyBorder="1" applyAlignment="1">
      <alignment horizontal="center"/>
    </xf>
    <xf numFmtId="0" fontId="0" fillId="0" borderId="24" xfId="0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26" xfId="0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28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2" borderId="8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0" fillId="2" borderId="10" xfId="0" applyFill="1" applyBorder="1" applyAlignment="1">
      <alignment horizontal="center"/>
    </xf>
    <xf numFmtId="0" fontId="4" fillId="0" borderId="0" xfId="0" applyFont="1"/>
    <xf numFmtId="0" fontId="19" fillId="8" borderId="0" xfId="0" applyFont="1" applyFill="1" applyAlignment="1">
      <alignment horizontal="center"/>
    </xf>
    <xf numFmtId="0" fontId="4" fillId="0" borderId="0" xfId="0" applyFont="1" applyAlignment="1">
      <alignment horizontal="center"/>
    </xf>
    <xf numFmtId="0" fontId="19" fillId="9" borderId="0" xfId="0" applyFont="1" applyFill="1" applyAlignment="1">
      <alignment horizontal="center"/>
    </xf>
    <xf numFmtId="0" fontId="4" fillId="0" borderId="30" xfId="0" applyFont="1" applyBorder="1" applyAlignment="1">
      <alignment horizontal="center"/>
    </xf>
    <xf numFmtId="0" fontId="4" fillId="0" borderId="31" xfId="0" applyFont="1" applyBorder="1" applyAlignment="1">
      <alignment horizontal="center"/>
    </xf>
    <xf numFmtId="0" fontId="4" fillId="0" borderId="32" xfId="0" applyFont="1" applyBorder="1" applyAlignment="1">
      <alignment horizontal="center"/>
    </xf>
    <xf numFmtId="0" fontId="4" fillId="0" borderId="33" xfId="0" applyFont="1" applyBorder="1" applyAlignment="1">
      <alignment horizontal="center"/>
    </xf>
    <xf numFmtId="0" fontId="4" fillId="0" borderId="34" xfId="0" applyFont="1" applyBorder="1" applyAlignment="1">
      <alignment horizontal="center"/>
    </xf>
    <xf numFmtId="0" fontId="4" fillId="0" borderId="35" xfId="0" applyFont="1" applyBorder="1" applyAlignment="1">
      <alignment horizontal="center"/>
    </xf>
    <xf numFmtId="0" fontId="4" fillId="0" borderId="36" xfId="0" applyFont="1" applyBorder="1" applyAlignment="1">
      <alignment horizontal="center"/>
    </xf>
    <xf numFmtId="0" fontId="4" fillId="0" borderId="37" xfId="0" applyFont="1" applyBorder="1" applyAlignment="1">
      <alignment horizontal="center"/>
    </xf>
    <xf numFmtId="0" fontId="4" fillId="0" borderId="38" xfId="0" applyFont="1" applyBorder="1" applyAlignment="1">
      <alignment horizontal="center"/>
    </xf>
    <xf numFmtId="0" fontId="4" fillId="0" borderId="39" xfId="0" applyFont="1" applyBorder="1" applyAlignment="1">
      <alignment horizontal="center"/>
    </xf>
    <xf numFmtId="0" fontId="4" fillId="0" borderId="40" xfId="0" applyFont="1" applyBorder="1" applyAlignment="1">
      <alignment horizontal="center"/>
    </xf>
    <xf numFmtId="0" fontId="0" fillId="5" borderId="0" xfId="0" applyFill="1"/>
    <xf numFmtId="0" fontId="0" fillId="0" borderId="5" xfId="0" applyBorder="1"/>
    <xf numFmtId="0" fontId="0" fillId="0" borderId="7" xfId="0" applyBorder="1"/>
    <xf numFmtId="0" fontId="0" fillId="10" borderId="0" xfId="0" applyFill="1"/>
    <xf numFmtId="0" fontId="4" fillId="0" borderId="6" xfId="0" applyFont="1" applyBorder="1" applyAlignment="1">
      <alignment horizontal="center"/>
    </xf>
    <xf numFmtId="0" fontId="4" fillId="0" borderId="2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4" fillId="0" borderId="29" xfId="0" applyFont="1" applyBorder="1" applyAlignment="1">
      <alignment horizontal="center"/>
    </xf>
    <xf numFmtId="0" fontId="21" fillId="0" borderId="0" xfId="0" applyFont="1"/>
    <xf numFmtId="0" fontId="0" fillId="0" borderId="6" xfId="0" applyBorder="1"/>
    <xf numFmtId="0" fontId="0" fillId="0" borderId="2" xfId="0" applyBorder="1"/>
    <xf numFmtId="0" fontId="0" fillId="0" borderId="3" xfId="0" applyBorder="1"/>
    <xf numFmtId="0" fontId="0" fillId="0" borderId="4" xfId="0" applyBorder="1"/>
    <xf numFmtId="0" fontId="22" fillId="0" borderId="42" xfId="3"/>
    <xf numFmtId="0" fontId="23" fillId="0" borderId="41" xfId="2"/>
    <xf numFmtId="0" fontId="0" fillId="5" borderId="5" xfId="0" applyFill="1" applyBorder="1"/>
    <xf numFmtId="0" fontId="0" fillId="5" borderId="6" xfId="0" applyFill="1" applyBorder="1"/>
    <xf numFmtId="0" fontId="0" fillId="5" borderId="7" xfId="0" applyFill="1" applyBorder="1"/>
    <xf numFmtId="164" fontId="0" fillId="0" borderId="0" xfId="0" applyNumberFormat="1" applyAlignment="1">
      <alignment shrinkToFit="1"/>
    </xf>
    <xf numFmtId="1" fontId="0" fillId="0" borderId="0" xfId="0" applyNumberFormat="1" applyAlignment="1">
      <alignment shrinkToFit="1"/>
    </xf>
    <xf numFmtId="0" fontId="0" fillId="11" borderId="5" xfId="0" applyFill="1" applyBorder="1"/>
    <xf numFmtId="0" fontId="0" fillId="11" borderId="6" xfId="0" applyFill="1" applyBorder="1"/>
    <xf numFmtId="0" fontId="0" fillId="11" borderId="7" xfId="0" applyFill="1" applyBorder="1"/>
    <xf numFmtId="0" fontId="0" fillId="11" borderId="1" xfId="0" applyFill="1" applyBorder="1"/>
    <xf numFmtId="0" fontId="0" fillId="6" borderId="5" xfId="0" applyFill="1" applyBorder="1"/>
    <xf numFmtId="0" fontId="0" fillId="6" borderId="6" xfId="0" applyFill="1" applyBorder="1"/>
    <xf numFmtId="0" fontId="0" fillId="6" borderId="7" xfId="0" applyFill="1" applyBorder="1"/>
    <xf numFmtId="0" fontId="0" fillId="0" borderId="1" xfId="0" applyBorder="1"/>
    <xf numFmtId="0" fontId="0" fillId="7" borderId="1" xfId="0" applyFill="1" applyBorder="1"/>
    <xf numFmtId="0" fontId="0" fillId="12" borderId="1" xfId="0" applyFill="1" applyBorder="1"/>
    <xf numFmtId="0" fontId="0" fillId="13" borderId="1" xfId="0" applyFill="1" applyBorder="1"/>
    <xf numFmtId="0" fontId="0" fillId="14" borderId="8" xfId="0" applyFill="1" applyBorder="1" applyAlignment="1">
      <alignment horizontal="center"/>
    </xf>
    <xf numFmtId="0" fontId="0" fillId="14" borderId="9" xfId="0" applyFill="1" applyBorder="1" applyAlignment="1">
      <alignment horizontal="center"/>
    </xf>
    <xf numFmtId="0" fontId="0" fillId="14" borderId="10" xfId="0" applyFill="1" applyBorder="1" applyAlignment="1">
      <alignment horizontal="center"/>
    </xf>
    <xf numFmtId="164" fontId="0" fillId="0" borderId="5" xfId="0" applyNumberFormat="1" applyBorder="1" applyAlignment="1">
      <alignment shrinkToFit="1"/>
    </xf>
    <xf numFmtId="164" fontId="0" fillId="0" borderId="6" xfId="0" applyNumberFormat="1" applyBorder="1" applyAlignment="1">
      <alignment shrinkToFit="1"/>
    </xf>
    <xf numFmtId="164" fontId="0" fillId="0" borderId="7" xfId="0" applyNumberFormat="1" applyBorder="1" applyAlignment="1">
      <alignment shrinkToFit="1"/>
    </xf>
  </cellXfs>
  <cellStyles count="4">
    <cellStyle name="Heading 1" xfId="2" builtinId="16" customBuiltin="1"/>
    <cellStyle name="Heading 2" xfId="3" builtinId="17" customBuiltin="1"/>
    <cellStyle name="Hyperlink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eetMetadata" Target="metadata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4.png"/><Relationship Id="rId1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23</xdr:col>
      <xdr:colOff>14113</xdr:colOff>
      <xdr:row>510</xdr:row>
      <xdr:rowOff>197557</xdr:rowOff>
    </xdr:from>
    <xdr:to>
      <xdr:col>44</xdr:col>
      <xdr:colOff>81846</xdr:colOff>
      <xdr:row>538</xdr:row>
      <xdr:rowOff>281448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640771BC-1EFA-9242-A8D0-92182244E1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8485013" y="433889857"/>
          <a:ext cx="7802033" cy="8618291"/>
        </a:xfrm>
        <a:prstGeom prst="rect">
          <a:avLst/>
        </a:prstGeom>
      </xdr:spPr>
    </xdr:pic>
    <xdr:clientData/>
  </xdr:twoCellAnchor>
  <xdr:twoCellAnchor editAs="oneCell">
    <xdr:from>
      <xdr:col>0</xdr:col>
      <xdr:colOff>271585</xdr:colOff>
      <xdr:row>267</xdr:row>
      <xdr:rowOff>177148</xdr:rowOff>
    </xdr:from>
    <xdr:to>
      <xdr:col>16</xdr:col>
      <xdr:colOff>319744</xdr:colOff>
      <xdr:row>282</xdr:row>
      <xdr:rowOff>52144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6CA6FDED-CFFA-284E-AA1B-36A18BB4608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271585" y="83438348"/>
          <a:ext cx="6144159" cy="444699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28</xdr:col>
      <xdr:colOff>63500</xdr:colOff>
      <xdr:row>33</xdr:row>
      <xdr:rowOff>50800</xdr:rowOff>
    </xdr:from>
    <xdr:to>
      <xdr:col>49</xdr:col>
      <xdr:colOff>101599</xdr:colOff>
      <xdr:row>35</xdr:row>
      <xdr:rowOff>264885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CC587B66-FAAD-EB43-B26D-657F7F72B01E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/>
        <a:srcRect t="73294"/>
        <a:stretch>
          <a:fillRect/>
        </a:stretch>
      </xdr:blipFill>
      <xdr:spPr>
        <a:xfrm>
          <a:off x="10375900" y="27470100"/>
          <a:ext cx="7772400" cy="823685"/>
        </a:xfrm>
        <a:prstGeom prst="rect">
          <a:avLst/>
        </a:prstGeom>
        <a:ln>
          <a:solidFill>
            <a:schemeClr val="tx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</xdr:pic>
    <xdr:clientData/>
  </xdr:twoCellAnchor>
  <xdr:twoCellAnchor editAs="oneCell">
    <xdr:from>
      <xdr:col>41</xdr:col>
      <xdr:colOff>190500</xdr:colOff>
      <xdr:row>37</xdr:row>
      <xdr:rowOff>114300</xdr:rowOff>
    </xdr:from>
    <xdr:to>
      <xdr:col>49</xdr:col>
      <xdr:colOff>106026</xdr:colOff>
      <xdr:row>48</xdr:row>
      <xdr:rowOff>292100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15EA02E-1FB0-5C44-BA7B-9E5064CCF59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5290800" y="28752800"/>
          <a:ext cx="2861926" cy="3530600"/>
        </a:xfrm>
        <a:prstGeom prst="rect">
          <a:avLst/>
        </a:prstGeom>
        <a:ln>
          <a:solidFill>
            <a:schemeClr val="tx1"/>
          </a:solidFill>
        </a:ln>
        <a:effectLst>
          <a:outerShdw blurRad="50800" dist="38100" dir="2700000" algn="tl" rotWithShape="0">
            <a:prstClr val="black">
              <a:alpha val="40000"/>
            </a:prstClr>
          </a:outerShdw>
        </a:effec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37FF2A-51DA-0340-A460-3D2576FD572F}">
  <sheetPr>
    <pageSetUpPr fitToPage="1"/>
  </sheetPr>
  <dimension ref="A1:BK581"/>
  <sheetViews>
    <sheetView tabSelected="1" zoomScale="50" zoomScaleNormal="50" zoomScaleSheetLayoutView="194" workbookViewId="0">
      <pane ySplit="1" topLeftCell="A2" activePane="bottomLeft" state="frozen"/>
      <selection activeCell="A36" sqref="A36"/>
      <selection pane="bottomLeft" activeCell="E21" sqref="E21"/>
    </sheetView>
  </sheetViews>
  <sheetFormatPr defaultColWidth="4.8125" defaultRowHeight="24" customHeight="1"/>
  <cols>
    <col min="3" max="3" width="4.8125" customWidth="1"/>
    <col min="8" max="8" width="4.8125" customWidth="1"/>
    <col min="10" max="10" width="4.8125" customWidth="1"/>
    <col min="15" max="16" width="4.8125" customWidth="1"/>
    <col min="18" max="18" width="4.8125" customWidth="1"/>
    <col min="21" max="22" width="4.8125" customWidth="1"/>
    <col min="24" max="24" width="4.8125" customWidth="1"/>
    <col min="33" max="33" width="4.8125" customWidth="1"/>
    <col min="39" max="39" width="4.8125" customWidth="1"/>
    <col min="48" max="48" width="4.8125" customWidth="1"/>
    <col min="51" max="52" width="4.8125" customWidth="1"/>
    <col min="61" max="62" width="4.8125" customWidth="1"/>
    <col min="66" max="66" width="4.8125" customWidth="1"/>
  </cols>
  <sheetData>
    <row r="1" spans="1:36" s="8" customFormat="1" ht="62.25">
      <c r="A1" s="7" t="s">
        <v>99</v>
      </c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</row>
    <row r="2" spans="1:36" ht="23.25">
      <c r="A2" s="10" t="s">
        <v>1</v>
      </c>
    </row>
    <row r="3" spans="1:36" ht="23.25">
      <c r="A3" s="10"/>
    </row>
    <row r="4" spans="1:36" ht="24" customHeight="1">
      <c r="A4" s="11" t="s">
        <v>2</v>
      </c>
      <c r="B4" s="12"/>
      <c r="C4" s="12"/>
      <c r="D4" s="12"/>
    </row>
    <row r="5" spans="1:36" ht="24" customHeight="1">
      <c r="B5" s="14" t="str" cm="1">
        <f t="array" ref="B5:B17">_xlfn._xlws.FILTER("A" &amp; ROW(A:A), LEFT(A:A,1)="#")</f>
        <v>A28</v>
      </c>
      <c r="C5" s="15" t="str">
        <f t="shared" ref="C5:C17" si="0">HYPERLINK("#"&amp;B5, _xlfn.UNICHAR(128279))</f>
        <v>🔗</v>
      </c>
      <c r="D5" t="str" cm="1">
        <f t="array" aca="1" ref="D5" ca="1">_xlfn.LET(
  _xlpm.n, INDIRECT(B5),
  _xlpm.indent, 9,
  _xlpm.k, LEN(_xlpm.n) - LEN(SUBSTITUTE(_xlpm.n,"#","")),
  IF(_xlpm.k&gt;=2, REPT(" ", _xlpm.indent*(_xlpm.k-1)) &amp; _xlpm.n, _xlpm.n)
)</f>
        <v># PE, RoPE, YaRN</v>
      </c>
    </row>
    <row r="6" spans="1:36" ht="24" customHeight="1">
      <c r="B6" s="14" t="str">
        <v>A31</v>
      </c>
      <c r="C6" s="15" t="str">
        <f t="shared" si="0"/>
        <v>🔗</v>
      </c>
      <c r="D6" t="str" cm="1">
        <f t="array" aca="1" ref="D6" ca="1">_xlfn.LET(
  _xlpm.n, INDIRECT(B6),
  _xlpm.indent, 9,
  _xlpm.k, LEN(_xlpm.n) - LEN(SUBSTITUTE(_xlpm.n,"#","")),
  IF(_xlpm.k&gt;=2, REPT(" ", _xlpm.indent*(_xlpm.k-1)) &amp; _xlpm.n, _xlpm.n)
)</f>
        <v xml:space="preserve">         ## No Positional Encoding</v>
      </c>
    </row>
    <row r="7" spans="1:36" ht="24" customHeight="1">
      <c r="B7" s="14" t="str">
        <v>A54</v>
      </c>
      <c r="C7" s="15" t="str">
        <f t="shared" si="0"/>
        <v>🔗</v>
      </c>
      <c r="D7" t="str" cm="1">
        <f t="array" aca="1" ref="D7" ca="1">_xlfn.LET(
  _xlpm.n, INDIRECT(B7),
  _xlpm.indent, 9,
  _xlpm.k, LEN(_xlpm.n) - LEN(SUBSTITUTE(_xlpm.n,"#","")),
  IF(_xlpm.k&gt;=2, REPT(" ", _xlpm.indent*(_xlpm.k-1)) &amp; _xlpm.n, _xlpm.n)
)</f>
        <v xml:space="preserve">         ## Linear Positional Encoding</v>
      </c>
    </row>
    <row r="8" spans="1:36" ht="24" customHeight="1">
      <c r="B8" s="14" t="str">
        <v>A78</v>
      </c>
      <c r="C8" s="15" t="str">
        <f t="shared" si="0"/>
        <v>🔗</v>
      </c>
      <c r="D8" t="str" cm="1">
        <f t="array" aca="1" ref="D8" ca="1">_xlfn.LET(
  _xlpm.n, INDIRECT(B8),
  _xlpm.indent, 9,
  _xlpm.k, LEN(_xlpm.n) - LEN(SUBSTITUTE(_xlpm.n,"#","")),
  IF(_xlpm.k&gt;=2, REPT(" ", _xlpm.indent*(_xlpm.k-1)) &amp; _xlpm.n, _xlpm.n)
)</f>
        <v xml:space="preserve">         ## Sinusoidal Positional Encoding</v>
      </c>
    </row>
    <row r="9" spans="1:36" ht="24" customHeight="1">
      <c r="B9" s="14" t="str">
        <v>A143</v>
      </c>
      <c r="C9" s="15" t="str">
        <f t="shared" si="0"/>
        <v>🔗</v>
      </c>
      <c r="D9" t="str" cm="1">
        <f t="array" aca="1" ref="D9" ca="1">_xlfn.LET(
  _xlpm.n, INDIRECT(B9),
  _xlpm.indent, 9,
  _xlpm.k, LEN(_xlpm.n) - LEN(SUBSTITUTE(_xlpm.n,"#","")),
  IF(_xlpm.k&gt;=2, REPT(" ", _xlpm.indent*(_xlpm.k-1)) &amp; _xlpm.n, _xlpm.n)
)</f>
        <v xml:space="preserve">         ## Input vs Key Positional Encoding</v>
      </c>
    </row>
    <row r="10" spans="1:36" ht="24" customHeight="1">
      <c r="B10" s="14" t="str">
        <v>A205</v>
      </c>
      <c r="C10" s="15" t="str">
        <f t="shared" si="0"/>
        <v>🔗</v>
      </c>
      <c r="D10" t="str" cm="1">
        <f t="array" aca="1" ref="D10" ca="1">_xlfn.LET(
  _xlpm.n, INDIRECT(B10),
  _xlpm.indent, 9,
  _xlpm.k, LEN(_xlpm.n) - LEN(SUBSTITUTE(_xlpm.n,"#","")),
  IF(_xlpm.k&gt;=2, REPT(" ", _xlpm.indent*(_xlpm.k-1)) &amp; _xlpm.n, _xlpm.n)
)</f>
        <v xml:space="preserve">         ## RoPE: Rotary Positional Encoding</v>
      </c>
    </row>
    <row r="11" spans="1:36" ht="24" customHeight="1">
      <c r="B11" s="14" t="str">
        <v>A232</v>
      </c>
      <c r="C11" s="15" t="str">
        <f t="shared" si="0"/>
        <v>🔗</v>
      </c>
      <c r="D11" t="str" cm="1">
        <f t="array" aca="1" ref="D11" ca="1">_xlfn.LET(
  _xlpm.n, INDIRECT(B11),
  _xlpm.indent, 9,
  _xlpm.k, LEN(_xlpm.n) - LEN(SUBSTITUTE(_xlpm.n,"#","")),
  IF(_xlpm.k&gt;=2, REPT(" ", _xlpm.indent*(_xlpm.k-1)) &amp; _xlpm.n, _xlpm.n)
)</f>
        <v xml:space="preserve">         ## YaRN: Yet another RoPE extensioN</v>
      </c>
    </row>
    <row r="12" spans="1:36" ht="24" customHeight="1">
      <c r="B12" s="14" t="str">
        <v>A267</v>
      </c>
      <c r="C12" s="15" t="str">
        <f t="shared" si="0"/>
        <v>🔗</v>
      </c>
      <c r="D12" t="str" cm="1">
        <f t="array" aca="1" ref="D12" ca="1">_xlfn.LET(
  _xlpm.n, INDIRECT(B12),
  _xlpm.indent, 9,
  _xlpm.k, LEN(_xlpm.n) - LEN(SUBSTITUTE(_xlpm.n,"#","")),
  IF(_xlpm.k&gt;=2, REPT(" ", _xlpm.indent*(_xlpm.k-1)) &amp; _xlpm.n, _xlpm.n)
)</f>
        <v># Gated Attention</v>
      </c>
    </row>
    <row r="13" spans="1:36" ht="24" customHeight="1">
      <c r="B13" s="14" t="str">
        <v>A322</v>
      </c>
      <c r="C13" s="15" t="str">
        <f t="shared" si="0"/>
        <v>🔗</v>
      </c>
      <c r="D13" t="str" cm="1">
        <f t="array" aca="1" ref="D13" ca="1">_xlfn.LET(
  _xlpm.n, INDIRECT(B13),
  _xlpm.indent, 9,
  _xlpm.k, LEN(_xlpm.n) - LEN(SUBSTITUTE(_xlpm.n,"#","")),
  IF(_xlpm.k&gt;=2, REPT(" ", _xlpm.indent*(_xlpm.k-1)) &amp; _xlpm.n, _xlpm.n)
)</f>
        <v># Decoding: Fast and Furious</v>
      </c>
    </row>
    <row r="14" spans="1:36" ht="24" customHeight="1">
      <c r="B14" s="14" t="str">
        <v>A325</v>
      </c>
      <c r="C14" s="15" t="str">
        <f t="shared" si="0"/>
        <v>🔗</v>
      </c>
      <c r="D14" t="str" cm="1">
        <f t="array" aca="1" ref="D14" ca="1">_xlfn.LET(
  _xlpm.n, INDIRECT(B14),
  _xlpm.indent, 9,
  _xlpm.k, LEN(_xlpm.n) - LEN(SUBSTITUTE(_xlpm.n,"#","")),
  IF(_xlpm.k&gt;=2, REPT(" ", _xlpm.indent*(_xlpm.k-1)) &amp; _xlpm.n, _xlpm.n)
)</f>
        <v xml:space="preserve">         ## Auto-Regressive</v>
      </c>
    </row>
    <row r="15" spans="1:36" ht="24" customHeight="1">
      <c r="B15" s="14" t="str">
        <v>A378</v>
      </c>
      <c r="C15" s="15" t="str">
        <f t="shared" si="0"/>
        <v>🔗</v>
      </c>
      <c r="D15" t="str" cm="1">
        <f t="array" aca="1" ref="D15" ca="1">_xlfn.LET(
  _xlpm.n, INDIRECT(B15),
  _xlpm.indent, 9,
  _xlpm.k, LEN(_xlpm.n) - LEN(SUBSTITUTE(_xlpm.n,"#","")),
  IF(_xlpm.k&gt;=2, REPT(" ", _xlpm.indent*(_xlpm.k-1)) &amp; _xlpm.n, _xlpm.n)
)</f>
        <v xml:space="preserve">         ## Train</v>
      </c>
    </row>
    <row r="16" spans="1:36" ht="24" customHeight="1">
      <c r="B16" s="14" t="str">
        <v>A445</v>
      </c>
      <c r="C16" s="15" t="str">
        <f t="shared" si="0"/>
        <v>🔗</v>
      </c>
      <c r="D16" t="str" cm="1">
        <f t="array" aca="1" ref="D16" ca="1">_xlfn.LET(
  _xlpm.n, INDIRECT(B16),
  _xlpm.indent, 9,
  _xlpm.k, LEN(_xlpm.n) - LEN(SUBSTITUTE(_xlpm.n,"#","")),
  IF(_xlpm.k&gt;=2, REPT(" ", _xlpm.indent*(_xlpm.k-1)) &amp; _xlpm.n, _xlpm.n)
)</f>
        <v xml:space="preserve">         ## Speculative Decoding</v>
      </c>
    </row>
    <row r="17" spans="1:7" ht="24" customHeight="1">
      <c r="B17" s="14" t="str">
        <v>A507</v>
      </c>
      <c r="C17" s="15" t="str">
        <f t="shared" si="0"/>
        <v>🔗</v>
      </c>
      <c r="D17" t="str" cm="1">
        <f t="array" aca="1" ref="D17" ca="1">_xlfn.LET(
  _xlpm.n, INDIRECT(B17),
  _xlpm.indent, 9,
  _xlpm.k, LEN(_xlpm.n) - LEN(SUBSTITUTE(_xlpm.n,"#","")),
  IF(_xlpm.k&gt;=2, REPT(" ", _xlpm.indent*(_xlpm.k-1)) &amp; _xlpm.n, _xlpm.n)
)</f>
        <v xml:space="preserve">         ## Multi-Token Prediction</v>
      </c>
    </row>
    <row r="18" spans="1:7" ht="24" customHeight="1">
      <c r="B18" s="14"/>
      <c r="C18" s="14"/>
      <c r="D18" s="14"/>
      <c r="E18" s="14"/>
      <c r="F18" s="14"/>
      <c r="G18" s="14"/>
    </row>
    <row r="19" spans="1:7" ht="24" customHeight="1">
      <c r="B19" s="14"/>
      <c r="C19" s="14"/>
      <c r="D19" s="14"/>
      <c r="E19" s="14"/>
      <c r="F19" s="14"/>
      <c r="G19" s="14"/>
    </row>
    <row r="20" spans="1:7" ht="24" customHeight="1">
      <c r="B20" s="14"/>
      <c r="C20" s="14"/>
      <c r="D20" s="14"/>
      <c r="E20" s="14"/>
      <c r="F20" s="14"/>
      <c r="G20" s="14"/>
    </row>
    <row r="21" spans="1:7" ht="24" customHeight="1">
      <c r="B21" s="14"/>
      <c r="C21" s="14"/>
      <c r="D21" s="14"/>
      <c r="E21" s="14"/>
      <c r="F21" s="14"/>
      <c r="G21" s="14"/>
    </row>
    <row r="22" spans="1:7" ht="24" customHeight="1">
      <c r="B22" s="14"/>
      <c r="C22" s="14"/>
      <c r="D22" s="14"/>
      <c r="E22" s="14"/>
      <c r="F22" s="14"/>
      <c r="G22" s="14"/>
    </row>
    <row r="23" spans="1:7" ht="24" customHeight="1">
      <c r="B23" s="14"/>
      <c r="C23" s="14"/>
      <c r="D23" s="14"/>
      <c r="E23" s="14"/>
      <c r="F23" s="14"/>
      <c r="G23" s="14"/>
    </row>
    <row r="24" spans="1:7" ht="24" customHeight="1">
      <c r="B24" s="14"/>
      <c r="C24" s="14"/>
      <c r="D24" s="14"/>
      <c r="E24" s="14"/>
      <c r="F24" s="14"/>
      <c r="G24" s="14"/>
    </row>
    <row r="25" spans="1:7" ht="24" customHeight="1">
      <c r="C25" s="15"/>
    </row>
    <row r="28" spans="1:7" s="97" customFormat="1" ht="47.25" thickBot="1">
      <c r="A28" s="97" t="s">
        <v>125</v>
      </c>
    </row>
    <row r="29" spans="1:7" ht="24" customHeight="1" thickTop="1"/>
    <row r="31" spans="1:7" s="96" customFormat="1" ht="32.25" thickBot="1">
      <c r="A31" s="96" t="s">
        <v>131</v>
      </c>
    </row>
    <row r="32" spans="1:7" ht="24" customHeight="1" thickTop="1"/>
    <row r="33" spans="2:12" ht="24" customHeight="1">
      <c r="G33" t="s">
        <v>69</v>
      </c>
      <c r="I33" t="s">
        <v>100</v>
      </c>
    </row>
    <row r="34" spans="2:12" ht="24" customHeight="1">
      <c r="I34">
        <v>1</v>
      </c>
      <c r="J34">
        <v>2</v>
      </c>
      <c r="K34">
        <v>3</v>
      </c>
      <c r="L34">
        <v>4</v>
      </c>
    </row>
    <row r="35" spans="2:12" ht="24" customHeight="1">
      <c r="I35" s="84" cm="1">
        <f t="array" aca="1" ref="I35:L37" ca="1">_xlfn.RANDARRAY(3,4,0,3,TRUE)</f>
        <v>0</v>
      </c>
      <c r="J35" s="84">
        <f ca="1"/>
        <v>0</v>
      </c>
      <c r="K35" s="84">
        <f ca="1"/>
        <v>0</v>
      </c>
      <c r="L35" s="84">
        <f ca="1"/>
        <v>1</v>
      </c>
    </row>
    <row r="36" spans="2:12" ht="24" customHeight="1">
      <c r="I36" s="92">
        <f ca="1"/>
        <v>2</v>
      </c>
      <c r="J36" s="92">
        <f ca="1"/>
        <v>0</v>
      </c>
      <c r="K36" s="92">
        <f ca="1"/>
        <v>1</v>
      </c>
      <c r="L36" s="92">
        <f ca="1"/>
        <v>1</v>
      </c>
    </row>
    <row r="37" spans="2:12" ht="24" customHeight="1">
      <c r="I37" s="85">
        <f ca="1"/>
        <v>1</v>
      </c>
      <c r="J37" s="85">
        <f ca="1"/>
        <v>0</v>
      </c>
      <c r="K37" s="85">
        <f ca="1"/>
        <v>1</v>
      </c>
      <c r="L37" s="85">
        <f ca="1"/>
        <v>3</v>
      </c>
    </row>
    <row r="38" spans="2:12" ht="24" customHeight="1">
      <c r="B38" t="s">
        <v>73</v>
      </c>
    </row>
    <row r="39" spans="2:12" ht="24" customHeight="1">
      <c r="C39" t="s">
        <v>100</v>
      </c>
      <c r="D39" cm="1">
        <f t="array" ref="D39:D50">_xlfn.SEQUENCE(12,1)</f>
        <v>1</v>
      </c>
      <c r="E39" s="93" cm="1">
        <f t="array" aca="1" ref="E39:G47" ca="1">_xlfn.RANDARRAY(9,3)</f>
        <v>0.51586972406818732</v>
      </c>
      <c r="F39" s="94">
        <f ca="1"/>
        <v>0.86011176418081936</v>
      </c>
      <c r="G39" s="95">
        <f ca="1"/>
        <v>0.23775367649213131</v>
      </c>
      <c r="I39" s="84" cm="1">
        <f t="array" aca="1" ref="I39:L47" ca="1">MMULT(_xlfn.ANCHORARRAY(E39),_xlfn.ANCHORARRAY(I35))</f>
        <v>1.95797720485377</v>
      </c>
      <c r="J39" s="84">
        <f ca="1"/>
        <v>0</v>
      </c>
      <c r="K39" s="84">
        <f ca="1"/>
        <v>1.0978654406729507</v>
      </c>
      <c r="L39" s="84">
        <f ca="1"/>
        <v>2.0892425177254008</v>
      </c>
    </row>
    <row r="40" spans="2:12" ht="24" customHeight="1">
      <c r="D40">
        <v>2</v>
      </c>
      <c r="E40" s="93">
        <f ca="1"/>
        <v>0.62410242573610653</v>
      </c>
      <c r="F40" s="94">
        <f ca="1"/>
        <v>7.7863916470073402E-2</v>
      </c>
      <c r="G40" s="95">
        <f ca="1"/>
        <v>0.73601800517957328</v>
      </c>
      <c r="I40" s="92">
        <f ca="1"/>
        <v>0.89174583811972008</v>
      </c>
      <c r="J40" s="92">
        <f ca="1"/>
        <v>0</v>
      </c>
      <c r="K40" s="92">
        <f ca="1"/>
        <v>0.81388192164964668</v>
      </c>
      <c r="L40" s="92">
        <f ca="1"/>
        <v>2.9100203577448998</v>
      </c>
    </row>
    <row r="41" spans="2:12" ht="24" customHeight="1">
      <c r="D41">
        <v>3</v>
      </c>
      <c r="E41" s="93">
        <f ca="1"/>
        <v>0.12547729641914307</v>
      </c>
      <c r="F41" s="94">
        <f ca="1"/>
        <v>0.15951737082913131</v>
      </c>
      <c r="G41" s="95">
        <f ca="1"/>
        <v>0.478260283447415</v>
      </c>
      <c r="I41" s="92">
        <f ca="1"/>
        <v>0.79729502510567762</v>
      </c>
      <c r="J41" s="92">
        <f ca="1"/>
        <v>0</v>
      </c>
      <c r="K41" s="92">
        <f ca="1"/>
        <v>0.63777765427654631</v>
      </c>
      <c r="L41" s="92">
        <f ca="1"/>
        <v>1.7197755175905194</v>
      </c>
    </row>
    <row r="42" spans="2:12" ht="24" customHeight="1">
      <c r="D42">
        <v>4</v>
      </c>
      <c r="E42" s="93">
        <f ca="1"/>
        <v>0.85418070004142677</v>
      </c>
      <c r="F42" s="94">
        <f ca="1"/>
        <v>0.31299020649307652</v>
      </c>
      <c r="G42" s="95">
        <f ca="1"/>
        <v>0.10375972169698588</v>
      </c>
      <c r="I42" s="92">
        <f ca="1"/>
        <v>0.72974013468313892</v>
      </c>
      <c r="J42" s="92">
        <f ca="1"/>
        <v>0</v>
      </c>
      <c r="K42" s="92">
        <f ca="1"/>
        <v>0.4167499281900624</v>
      </c>
      <c r="L42" s="92">
        <f ca="1"/>
        <v>1.4784500716254609</v>
      </c>
    </row>
    <row r="43" spans="2:12" ht="24" customHeight="1">
      <c r="D43">
        <v>5</v>
      </c>
      <c r="E43" s="93">
        <f ca="1"/>
        <v>0.24154077010104857</v>
      </c>
      <c r="F43" s="94">
        <f ca="1"/>
        <v>2.7563708359455763E-2</v>
      </c>
      <c r="G43" s="95">
        <f ca="1"/>
        <v>4.0892459214768584E-2</v>
      </c>
      <c r="I43" s="92">
        <f ca="1"/>
        <v>9.601987593368011E-2</v>
      </c>
      <c r="J43" s="92">
        <f ca="1"/>
        <v>0</v>
      </c>
      <c r="K43" s="92">
        <f ca="1"/>
        <v>6.8456167574224347E-2</v>
      </c>
      <c r="L43" s="92">
        <f ca="1"/>
        <v>0.39178185610481009</v>
      </c>
    </row>
    <row r="44" spans="2:12" ht="24" customHeight="1">
      <c r="D44">
        <v>6</v>
      </c>
      <c r="E44" s="93">
        <f ca="1"/>
        <v>0.39264762915903395</v>
      </c>
      <c r="F44" s="94">
        <f ca="1"/>
        <v>0.86408390565251625</v>
      </c>
      <c r="G44" s="95">
        <f ca="1"/>
        <v>0.36622590053195325</v>
      </c>
      <c r="I44" s="92">
        <f ca="1"/>
        <v>2.094393711836986</v>
      </c>
      <c r="J44" s="92">
        <f ca="1"/>
        <v>0</v>
      </c>
      <c r="K44" s="92">
        <f ca="1"/>
        <v>1.2303098061844695</v>
      </c>
      <c r="L44" s="92">
        <f ca="1"/>
        <v>2.35540923640741</v>
      </c>
    </row>
    <row r="45" spans="2:12" ht="24" customHeight="1">
      <c r="D45">
        <v>7</v>
      </c>
      <c r="E45" s="93">
        <f ca="1"/>
        <v>0.15560346992991314</v>
      </c>
      <c r="F45" s="94">
        <f ca="1"/>
        <v>0.84898896172499905</v>
      </c>
      <c r="G45" s="95">
        <f ca="1"/>
        <v>0.69323111831348627</v>
      </c>
      <c r="I45" s="92">
        <f ca="1"/>
        <v>2.3912090417634841</v>
      </c>
      <c r="J45" s="92">
        <f ca="1"/>
        <v>0</v>
      </c>
      <c r="K45" s="92">
        <f ca="1"/>
        <v>1.5422200800384853</v>
      </c>
      <c r="L45" s="92">
        <f ca="1"/>
        <v>3.0842857865953714</v>
      </c>
    </row>
    <row r="46" spans="2:12" ht="24" customHeight="1">
      <c r="D46">
        <v>8</v>
      </c>
      <c r="E46" s="93">
        <f ca="1"/>
        <v>0.94495855355710301</v>
      </c>
      <c r="F46" s="94">
        <f ca="1"/>
        <v>0.1640615140317907</v>
      </c>
      <c r="G46" s="95">
        <f ca="1"/>
        <v>0.8218307474107609</v>
      </c>
      <c r="I46" s="92">
        <f ca="1"/>
        <v>1.1499537754743423</v>
      </c>
      <c r="J46" s="92">
        <f ca="1"/>
        <v>0</v>
      </c>
      <c r="K46" s="92">
        <f ca="1"/>
        <v>0.9858922614425516</v>
      </c>
      <c r="L46" s="92">
        <f ca="1"/>
        <v>3.5745123098211762</v>
      </c>
    </row>
    <row r="47" spans="2:12" ht="24" customHeight="1">
      <c r="D47">
        <v>9</v>
      </c>
      <c r="E47" s="93">
        <f ca="1"/>
        <v>0.56381526846146346</v>
      </c>
      <c r="F47" s="94">
        <f ca="1"/>
        <v>0.75129193893584723</v>
      </c>
      <c r="G47" s="95">
        <f ca="1"/>
        <v>0.74281365334696292</v>
      </c>
      <c r="I47" s="92">
        <f ca="1"/>
        <v>2.2453975312186572</v>
      </c>
      <c r="J47" s="92">
        <f ca="1"/>
        <v>0</v>
      </c>
      <c r="K47" s="92">
        <f ca="1"/>
        <v>1.4941055922828101</v>
      </c>
      <c r="L47" s="92">
        <f ca="1"/>
        <v>3.5435481674381992</v>
      </c>
    </row>
    <row r="48" spans="2:12" ht="24" customHeight="1">
      <c r="D48">
        <v>10</v>
      </c>
      <c r="E48" s="93">
        <v>1</v>
      </c>
      <c r="F48" s="94">
        <v>0</v>
      </c>
      <c r="G48" s="95">
        <v>0</v>
      </c>
      <c r="I48" s="92" cm="1">
        <f t="array" aca="1" ref="I48:L50" ca="1">MMULT(E48:G50,_xlfn.ANCHORARRAY(I35))</f>
        <v>0</v>
      </c>
      <c r="J48" s="92">
        <f ca="1"/>
        <v>0</v>
      </c>
      <c r="K48" s="92">
        <f ca="1"/>
        <v>0</v>
      </c>
      <c r="L48" s="92">
        <f ca="1"/>
        <v>1</v>
      </c>
    </row>
    <row r="49" spans="1:12" ht="24" customHeight="1">
      <c r="D49">
        <v>11</v>
      </c>
      <c r="E49" s="93">
        <v>1</v>
      </c>
      <c r="F49" s="94">
        <v>0</v>
      </c>
      <c r="G49" s="95">
        <v>0</v>
      </c>
      <c r="I49" s="92">
        <f ca="1"/>
        <v>0</v>
      </c>
      <c r="J49" s="92">
        <f ca="1"/>
        <v>0</v>
      </c>
      <c r="K49" s="92">
        <f ca="1"/>
        <v>0</v>
      </c>
      <c r="L49" s="92">
        <f ca="1"/>
        <v>1</v>
      </c>
    </row>
    <row r="50" spans="1:12" ht="24" customHeight="1">
      <c r="D50">
        <v>12</v>
      </c>
      <c r="E50" s="93">
        <v>1</v>
      </c>
      <c r="F50" s="94">
        <v>0</v>
      </c>
      <c r="G50" s="95">
        <v>0</v>
      </c>
      <c r="I50" s="85">
        <f ca="1"/>
        <v>0</v>
      </c>
      <c r="J50" s="85">
        <f ca="1"/>
        <v>0</v>
      </c>
      <c r="K50" s="85">
        <f ca="1"/>
        <v>0</v>
      </c>
      <c r="L50" s="85">
        <f ca="1"/>
        <v>1</v>
      </c>
    </row>
    <row r="54" spans="1:12" s="96" customFormat="1" ht="32.25" thickBot="1">
      <c r="A54" s="96" t="s">
        <v>130</v>
      </c>
    </row>
    <row r="55" spans="1:12" ht="24" customHeight="1" thickTop="1"/>
    <row r="58" spans="1:12" ht="24" customHeight="1">
      <c r="G58" t="s">
        <v>69</v>
      </c>
      <c r="I58" t="s">
        <v>100</v>
      </c>
    </row>
    <row r="59" spans="1:12" ht="24" customHeight="1">
      <c r="I59">
        <v>1</v>
      </c>
      <c r="J59">
        <v>2</v>
      </c>
      <c r="K59">
        <v>3</v>
      </c>
      <c r="L59">
        <v>4</v>
      </c>
    </row>
    <row r="60" spans="1:12" ht="24" customHeight="1">
      <c r="I60" s="84" cm="1">
        <f t="array" aca="1" ref="I60:L62" ca="1">_xlfn.RANDARRAY(3,4,0,3,TRUE)</f>
        <v>1</v>
      </c>
      <c r="J60" s="84">
        <f ca="1"/>
        <v>0</v>
      </c>
      <c r="K60" s="84">
        <f ca="1"/>
        <v>1</v>
      </c>
      <c r="L60" s="84">
        <f ca="1"/>
        <v>0</v>
      </c>
    </row>
    <row r="61" spans="1:12" ht="24" customHeight="1">
      <c r="I61" s="92">
        <f ca="1"/>
        <v>2</v>
      </c>
      <c r="J61" s="92">
        <f ca="1"/>
        <v>1</v>
      </c>
      <c r="K61" s="92">
        <f ca="1"/>
        <v>2</v>
      </c>
      <c r="L61" s="92">
        <f ca="1"/>
        <v>3</v>
      </c>
    </row>
    <row r="62" spans="1:12" ht="24" customHeight="1">
      <c r="I62" s="85">
        <f ca="1"/>
        <v>2</v>
      </c>
      <c r="J62" s="85">
        <f ca="1"/>
        <v>0</v>
      </c>
      <c r="K62" s="85">
        <f ca="1"/>
        <v>0</v>
      </c>
      <c r="L62" s="85">
        <f ca="1"/>
        <v>2</v>
      </c>
    </row>
    <row r="63" spans="1:12" ht="24" customHeight="1">
      <c r="B63" t="s">
        <v>73</v>
      </c>
    </row>
    <row r="64" spans="1:12" ht="24" customHeight="1">
      <c r="C64" t="s">
        <v>100</v>
      </c>
      <c r="D64" cm="1">
        <f t="array" ref="D64:D75">_xlfn.SEQUENCE(12,1)</f>
        <v>1</v>
      </c>
      <c r="E64" s="93" cm="1">
        <f t="array" aca="1" ref="E64:G72" ca="1">_xlfn.RANDARRAY(9,3)</f>
        <v>0.86404557261312909</v>
      </c>
      <c r="F64" s="94">
        <f ca="1"/>
        <v>0.22570016470156418</v>
      </c>
      <c r="G64" s="95">
        <f ca="1"/>
        <v>0.76940727195860914</v>
      </c>
      <c r="I64" s="84" cm="1">
        <f t="array" aca="1" ref="I64:L72" ca="1">MMULT(_xlfn.ANCHORARRAY(E64),_xlfn.ANCHORARRAY(I60))</f>
        <v>2.8542604459334759</v>
      </c>
      <c r="J64" s="84">
        <f ca="1"/>
        <v>0.22570016470156418</v>
      </c>
      <c r="K64" s="84">
        <f ca="1"/>
        <v>1.3154459020162574</v>
      </c>
      <c r="L64" s="84">
        <f ca="1"/>
        <v>2.2159150380219108</v>
      </c>
    </row>
    <row r="65" spans="1:12" ht="24" customHeight="1">
      <c r="D65">
        <v>2</v>
      </c>
      <c r="E65" s="93">
        <f ca="1"/>
        <v>0.39022377612268322</v>
      </c>
      <c r="F65" s="94">
        <f ca="1"/>
        <v>0.85670249566186185</v>
      </c>
      <c r="G65" s="95">
        <f ca="1"/>
        <v>0.58930063500171581</v>
      </c>
      <c r="I65" s="92">
        <f ca="1"/>
        <v>3.2822300374498385</v>
      </c>
      <c r="J65" s="92">
        <f ca="1"/>
        <v>0.85670249566186185</v>
      </c>
      <c r="K65" s="92">
        <f ca="1"/>
        <v>2.1036287674464069</v>
      </c>
      <c r="L65" s="92">
        <f ca="1"/>
        <v>3.748708756989017</v>
      </c>
    </row>
    <row r="66" spans="1:12" ht="24" customHeight="1">
      <c r="D66">
        <v>3</v>
      </c>
      <c r="E66" s="93">
        <f ca="1"/>
        <v>0.41750461247297976</v>
      </c>
      <c r="F66" s="94">
        <f ca="1"/>
        <v>0.42400145354750984</v>
      </c>
      <c r="G66" s="95">
        <f ca="1"/>
        <v>0.15490389813247885</v>
      </c>
      <c r="I66" s="92">
        <f ca="1"/>
        <v>1.5753153158329571</v>
      </c>
      <c r="J66" s="92">
        <f ca="1"/>
        <v>0.42400145354750984</v>
      </c>
      <c r="K66" s="92">
        <f ca="1"/>
        <v>1.2655075195679995</v>
      </c>
      <c r="L66" s="92">
        <f ca="1"/>
        <v>1.5818121569074872</v>
      </c>
    </row>
    <row r="67" spans="1:12" ht="24" customHeight="1">
      <c r="D67">
        <v>4</v>
      </c>
      <c r="E67" s="93">
        <f ca="1"/>
        <v>0.65174329081474158</v>
      </c>
      <c r="F67" s="94">
        <f ca="1"/>
        <v>0.27455276381907412</v>
      </c>
      <c r="G67" s="95">
        <f ca="1"/>
        <v>0.78491239837810767</v>
      </c>
      <c r="I67" s="92">
        <f ca="1"/>
        <v>2.7706736152091054</v>
      </c>
      <c r="J67" s="92">
        <f ca="1"/>
        <v>0.27455276381907412</v>
      </c>
      <c r="K67" s="92">
        <f ca="1"/>
        <v>1.2008488184528898</v>
      </c>
      <c r="L67" s="92">
        <f ca="1"/>
        <v>2.3934830882134377</v>
      </c>
    </row>
    <row r="68" spans="1:12" ht="24" customHeight="1">
      <c r="D68">
        <v>5</v>
      </c>
      <c r="E68" s="93">
        <f ca="1"/>
        <v>0.44752870919896837</v>
      </c>
      <c r="F68" s="94">
        <f ca="1"/>
        <v>0.99889417948783077</v>
      </c>
      <c r="G68" s="95">
        <f ca="1"/>
        <v>0.29340151601190256</v>
      </c>
      <c r="I68" s="92">
        <f ca="1"/>
        <v>3.0321201001984348</v>
      </c>
      <c r="J68" s="92">
        <f ca="1"/>
        <v>0.99889417948783077</v>
      </c>
      <c r="K68" s="92">
        <f ca="1"/>
        <v>2.4453170681746297</v>
      </c>
      <c r="L68" s="92">
        <f ca="1"/>
        <v>3.5834855704872974</v>
      </c>
    </row>
    <row r="69" spans="1:12" ht="24" customHeight="1">
      <c r="D69">
        <v>6</v>
      </c>
      <c r="E69" s="93">
        <f ca="1"/>
        <v>0.87737451657341969</v>
      </c>
      <c r="F69" s="94">
        <f ca="1"/>
        <v>0.40783203770138621</v>
      </c>
      <c r="G69" s="95">
        <f ca="1"/>
        <v>0.14039457365620889</v>
      </c>
      <c r="I69" s="92">
        <f ca="1"/>
        <v>1.9738277392886099</v>
      </c>
      <c r="J69" s="92">
        <f ca="1"/>
        <v>0.40783203770138621</v>
      </c>
      <c r="K69" s="92">
        <f ca="1"/>
        <v>1.6930385919761921</v>
      </c>
      <c r="L69" s="92">
        <f ca="1"/>
        <v>1.5042852604165764</v>
      </c>
    </row>
    <row r="70" spans="1:12" ht="24" customHeight="1">
      <c r="D70">
        <v>7</v>
      </c>
      <c r="E70" s="93">
        <f ca="1"/>
        <v>0.52969971572954977</v>
      </c>
      <c r="F70" s="94">
        <f ca="1"/>
        <v>0.11146580407775741</v>
      </c>
      <c r="G70" s="95">
        <f ca="1"/>
        <v>0.62056023812366612</v>
      </c>
      <c r="I70" s="92">
        <f ca="1"/>
        <v>1.9937518001323968</v>
      </c>
      <c r="J70" s="92">
        <f ca="1"/>
        <v>0.11146580407775741</v>
      </c>
      <c r="K70" s="92">
        <f ca="1"/>
        <v>0.7526313238850646</v>
      </c>
      <c r="L70" s="92">
        <f ca="1"/>
        <v>1.5755178884806045</v>
      </c>
    </row>
    <row r="71" spans="1:12" ht="24" customHeight="1">
      <c r="D71">
        <v>8</v>
      </c>
      <c r="E71" s="93">
        <f ca="1"/>
        <v>7.7303142644641554E-2</v>
      </c>
      <c r="F71" s="94">
        <f ca="1"/>
        <v>0.96127387576073597</v>
      </c>
      <c r="G71" s="95">
        <f ca="1"/>
        <v>0.92087922356162211</v>
      </c>
      <c r="I71" s="92">
        <f ca="1"/>
        <v>3.8416093412893577</v>
      </c>
      <c r="J71" s="92">
        <f ca="1"/>
        <v>0.96127387576073597</v>
      </c>
      <c r="K71" s="92">
        <f ca="1"/>
        <v>1.9998508941661135</v>
      </c>
      <c r="L71" s="92">
        <f ca="1"/>
        <v>4.7255800744054515</v>
      </c>
    </row>
    <row r="72" spans="1:12" ht="24" customHeight="1">
      <c r="D72">
        <v>9</v>
      </c>
      <c r="E72" s="93">
        <f ca="1"/>
        <v>0.79500813218273447</v>
      </c>
      <c r="F72" s="94">
        <f ca="1"/>
        <v>0.46975221271419998</v>
      </c>
      <c r="G72" s="95">
        <f ca="1"/>
        <v>0.69291689587740368</v>
      </c>
      <c r="I72" s="92">
        <f ca="1"/>
        <v>3.120346349365942</v>
      </c>
      <c r="J72" s="92">
        <f ca="1"/>
        <v>0.46975221271419998</v>
      </c>
      <c r="K72" s="92">
        <f ca="1"/>
        <v>1.7345125576111344</v>
      </c>
      <c r="L72" s="92">
        <f ca="1"/>
        <v>2.7950904298974075</v>
      </c>
    </row>
    <row r="73" spans="1:12" ht="24" customHeight="1">
      <c r="D73">
        <v>10</v>
      </c>
      <c r="E73" s="93">
        <v>1.1000000000000001</v>
      </c>
      <c r="F73" s="94">
        <v>0</v>
      </c>
      <c r="G73" s="95">
        <v>0</v>
      </c>
      <c r="I73" s="92" cm="1">
        <f t="array" aca="1" ref="I73:L75" ca="1">MMULT(E73:G75,_xlfn.ANCHORARRAY(I60))</f>
        <v>1.1000000000000001</v>
      </c>
      <c r="J73" s="92">
        <f ca="1"/>
        <v>0</v>
      </c>
      <c r="K73" s="92">
        <f ca="1"/>
        <v>1.1000000000000001</v>
      </c>
      <c r="L73" s="92">
        <f ca="1"/>
        <v>0</v>
      </c>
    </row>
    <row r="74" spans="1:12" ht="24" customHeight="1">
      <c r="D74">
        <v>11</v>
      </c>
      <c r="E74" s="93">
        <v>1.2</v>
      </c>
      <c r="F74" s="94">
        <v>0</v>
      </c>
      <c r="G74" s="95">
        <v>0</v>
      </c>
      <c r="I74" s="92">
        <f ca="1"/>
        <v>1.2</v>
      </c>
      <c r="J74" s="92">
        <f ca="1"/>
        <v>0</v>
      </c>
      <c r="K74" s="92">
        <f ca="1"/>
        <v>1.2</v>
      </c>
      <c r="L74" s="92">
        <f ca="1"/>
        <v>0</v>
      </c>
    </row>
    <row r="75" spans="1:12" ht="24" customHeight="1">
      <c r="D75">
        <v>12</v>
      </c>
      <c r="E75" s="93">
        <v>1.3</v>
      </c>
      <c r="F75" s="94">
        <v>0</v>
      </c>
      <c r="G75" s="95">
        <v>0</v>
      </c>
      <c r="I75" s="85">
        <f ca="1"/>
        <v>1.3</v>
      </c>
      <c r="J75" s="85">
        <f ca="1"/>
        <v>0</v>
      </c>
      <c r="K75" s="85">
        <f ca="1"/>
        <v>1.3</v>
      </c>
      <c r="L75" s="85">
        <f ca="1"/>
        <v>0</v>
      </c>
    </row>
    <row r="78" spans="1:12" s="96" customFormat="1" ht="32.25" thickBot="1">
      <c r="A78" s="96" t="s">
        <v>126</v>
      </c>
    </row>
    <row r="79" spans="1:12" ht="24" customHeight="1" thickTop="1"/>
    <row r="81" spans="3:5" ht="24" customHeight="1">
      <c r="C81" t="s">
        <v>100</v>
      </c>
      <c r="D81" cm="1">
        <f t="array" ref="D81:D95">_xlfn.SEQUENCE(15,1)</f>
        <v>1</v>
      </c>
      <c r="E81" cm="1">
        <f t="array" ref="E81:E95">_xlfn.LET(_xlpm.pos,_xlfn.ANCHORARRAY(D81),SIN(_xlpm.pos))</f>
        <v>0.8414709848078965</v>
      </c>
    </row>
    <row r="82" spans="3:5" ht="24" customHeight="1">
      <c r="D82">
        <v>2</v>
      </c>
      <c r="E82">
        <v>0.90929742682568171</v>
      </c>
    </row>
    <row r="83" spans="3:5" ht="24" customHeight="1">
      <c r="D83">
        <v>3</v>
      </c>
      <c r="E83">
        <v>0.14112000805986721</v>
      </c>
    </row>
    <row r="84" spans="3:5" ht="24" customHeight="1">
      <c r="D84">
        <v>4</v>
      </c>
      <c r="E84">
        <v>-0.75680249530792831</v>
      </c>
    </row>
    <row r="85" spans="3:5" ht="24" customHeight="1">
      <c r="D85">
        <v>5</v>
      </c>
      <c r="E85">
        <v>-0.95892427466313845</v>
      </c>
    </row>
    <row r="86" spans="3:5" ht="24" customHeight="1">
      <c r="D86">
        <v>6</v>
      </c>
      <c r="E86">
        <v>-0.27941549819892586</v>
      </c>
    </row>
    <row r="87" spans="3:5" ht="24" customHeight="1">
      <c r="D87">
        <v>7</v>
      </c>
      <c r="E87">
        <v>0.65698659871878906</v>
      </c>
    </row>
    <row r="88" spans="3:5" ht="24" customHeight="1">
      <c r="D88">
        <v>8</v>
      </c>
      <c r="E88">
        <v>0.98935824662338179</v>
      </c>
    </row>
    <row r="89" spans="3:5" ht="24" customHeight="1">
      <c r="D89">
        <v>9</v>
      </c>
      <c r="E89">
        <v>0.41211848524175659</v>
      </c>
    </row>
    <row r="90" spans="3:5" ht="24" customHeight="1">
      <c r="D90">
        <v>10</v>
      </c>
      <c r="E90">
        <v>-0.54402111088936977</v>
      </c>
    </row>
    <row r="91" spans="3:5" ht="24" customHeight="1">
      <c r="D91">
        <v>11</v>
      </c>
      <c r="E91">
        <v>-0.99999020655070348</v>
      </c>
    </row>
    <row r="92" spans="3:5" ht="24" customHeight="1">
      <c r="D92">
        <v>12</v>
      </c>
      <c r="E92">
        <v>-0.53657291800043494</v>
      </c>
    </row>
    <row r="93" spans="3:5" ht="24" customHeight="1">
      <c r="D93">
        <v>13</v>
      </c>
      <c r="E93">
        <v>0.42016703682664092</v>
      </c>
    </row>
    <row r="94" spans="3:5" ht="24" customHeight="1">
      <c r="D94">
        <v>14</v>
      </c>
      <c r="E94">
        <v>0.99060735569487035</v>
      </c>
    </row>
    <row r="95" spans="3:5" ht="24" customHeight="1">
      <c r="D95">
        <v>15</v>
      </c>
      <c r="E95">
        <v>0.65028784015711683</v>
      </c>
    </row>
    <row r="98" spans="3:7" ht="24" customHeight="1">
      <c r="E98">
        <v>1</v>
      </c>
      <c r="F98">
        <v>2</v>
      </c>
      <c r="G98">
        <v>3</v>
      </c>
    </row>
    <row r="99" spans="3:7" ht="24" customHeight="1">
      <c r="C99" t="s">
        <v>100</v>
      </c>
      <c r="D99" cm="1">
        <f t="array" ref="D99:D113">_xlfn.SEQUENCE(15,1)</f>
        <v>1</v>
      </c>
      <c r="E99" cm="1">
        <f t="array" ref="E99:G113">_xlfn.LET(_xlpm.pos,_xlfn.ANCHORARRAY(D99),_xlpm.dim,E98:G98,SIN(_xlpm.pos/_xlpm.dim))</f>
        <v>0.8414709848078965</v>
      </c>
      <c r="F99">
        <v>0.47942553860420301</v>
      </c>
      <c r="G99">
        <v>0.32719469679615221</v>
      </c>
    </row>
    <row r="100" spans="3:7" ht="24" customHeight="1">
      <c r="D100">
        <v>2</v>
      </c>
      <c r="E100">
        <v>0.90929742682568171</v>
      </c>
      <c r="F100">
        <v>0.8414709848078965</v>
      </c>
      <c r="G100">
        <v>0.61836980306973699</v>
      </c>
    </row>
    <row r="101" spans="3:7" ht="24" customHeight="1">
      <c r="D101">
        <v>3</v>
      </c>
      <c r="E101">
        <v>0.14112000805986721</v>
      </c>
      <c r="F101">
        <v>0.99749498660405445</v>
      </c>
      <c r="G101">
        <v>0.8414709848078965</v>
      </c>
    </row>
    <row r="102" spans="3:7" ht="24" customHeight="1">
      <c r="D102">
        <v>4</v>
      </c>
      <c r="E102">
        <v>-0.75680249530792831</v>
      </c>
      <c r="F102">
        <v>0.90929742682568171</v>
      </c>
      <c r="G102">
        <v>0.97193790136331271</v>
      </c>
    </row>
    <row r="103" spans="3:7" ht="24" customHeight="1">
      <c r="D103">
        <v>5</v>
      </c>
      <c r="E103">
        <v>-0.95892427466313845</v>
      </c>
      <c r="F103">
        <v>0.59847214410395644</v>
      </c>
      <c r="G103">
        <v>0.99540795775176494</v>
      </c>
    </row>
    <row r="104" spans="3:7" ht="24" customHeight="1">
      <c r="D104">
        <v>6</v>
      </c>
      <c r="E104">
        <v>-0.27941549819892586</v>
      </c>
      <c r="F104">
        <v>0.14112000805986721</v>
      </c>
      <c r="G104">
        <v>0.90929742682568171</v>
      </c>
    </row>
    <row r="105" spans="3:7" ht="24" customHeight="1">
      <c r="D105">
        <v>7</v>
      </c>
      <c r="E105">
        <v>0.65698659871878906</v>
      </c>
      <c r="F105">
        <v>-0.35078322768961984</v>
      </c>
      <c r="G105">
        <v>0.72308588173832455</v>
      </c>
    </row>
    <row r="106" spans="3:7" ht="24" customHeight="1">
      <c r="D106">
        <v>8</v>
      </c>
      <c r="E106">
        <v>0.98935824662338179</v>
      </c>
      <c r="F106">
        <v>-0.75680249530792831</v>
      </c>
      <c r="G106">
        <v>0.45727262663581197</v>
      </c>
    </row>
    <row r="107" spans="3:7" ht="24" customHeight="1">
      <c r="D107">
        <v>9</v>
      </c>
      <c r="E107">
        <v>0.41211848524175659</v>
      </c>
      <c r="F107">
        <v>-0.97753011766509701</v>
      </c>
      <c r="G107">
        <v>0.14112000805986721</v>
      </c>
    </row>
    <row r="108" spans="3:7" ht="24" customHeight="1">
      <c r="D108">
        <v>10</v>
      </c>
      <c r="E108">
        <v>-0.54402111088936977</v>
      </c>
      <c r="F108">
        <v>-0.95892427466313845</v>
      </c>
      <c r="G108">
        <v>-0.19056796287548539</v>
      </c>
    </row>
    <row r="109" spans="3:7" ht="24" customHeight="1">
      <c r="D109">
        <v>11</v>
      </c>
      <c r="E109">
        <v>-0.99999020655070348</v>
      </c>
      <c r="F109">
        <v>-0.70554032557039192</v>
      </c>
      <c r="G109">
        <v>-0.50127704858834476</v>
      </c>
    </row>
    <row r="110" spans="3:7" ht="24" customHeight="1">
      <c r="D110">
        <v>12</v>
      </c>
      <c r="E110">
        <v>-0.53657291800043494</v>
      </c>
      <c r="F110">
        <v>-0.27941549819892586</v>
      </c>
      <c r="G110">
        <v>-0.75680249530792831</v>
      </c>
    </row>
    <row r="111" spans="3:7" ht="24" customHeight="1">
      <c r="D111">
        <v>13</v>
      </c>
      <c r="E111">
        <v>0.42016703682664092</v>
      </c>
      <c r="F111">
        <v>0.21511998808781552</v>
      </c>
      <c r="G111">
        <v>-0.92901450127076191</v>
      </c>
    </row>
    <row r="112" spans="3:7" ht="24" customHeight="1">
      <c r="D112">
        <v>14</v>
      </c>
      <c r="E112">
        <v>0.99060735569487035</v>
      </c>
      <c r="F112">
        <v>0.65698659871878906</v>
      </c>
      <c r="G112">
        <v>-0.99895491709792827</v>
      </c>
    </row>
    <row r="113" spans="3:22" ht="24" customHeight="1">
      <c r="D113">
        <v>15</v>
      </c>
      <c r="E113">
        <v>0.65028784015711683</v>
      </c>
      <c r="F113">
        <v>0.9379999767747389</v>
      </c>
      <c r="G113">
        <v>-0.95892427466313845</v>
      </c>
    </row>
    <row r="117" spans="3:22" ht="24" customHeight="1">
      <c r="R117" t="s">
        <v>69</v>
      </c>
    </row>
    <row r="118" spans="3:22" ht="24" customHeight="1">
      <c r="S118" t="s">
        <v>100</v>
      </c>
    </row>
    <row r="119" spans="3:22" ht="24" customHeight="1">
      <c r="S119">
        <v>1</v>
      </c>
      <c r="T119">
        <v>2</v>
      </c>
      <c r="U119">
        <v>3</v>
      </c>
      <c r="V119">
        <v>4</v>
      </c>
    </row>
    <row r="120" spans="3:22" ht="24" customHeight="1">
      <c r="S120" s="84" cm="1">
        <f t="array" aca="1" ref="S120:V122" ca="1">_xlfn.RANDARRAY(3,4,0,3,TRUE)</f>
        <v>1</v>
      </c>
      <c r="T120" s="84">
        <f ca="1"/>
        <v>0</v>
      </c>
      <c r="U120" s="84">
        <f ca="1"/>
        <v>1</v>
      </c>
      <c r="V120" s="84">
        <f ca="1"/>
        <v>2</v>
      </c>
    </row>
    <row r="121" spans="3:22" ht="24" customHeight="1">
      <c r="S121" s="92">
        <f ca="1"/>
        <v>3</v>
      </c>
      <c r="T121" s="92">
        <f ca="1"/>
        <v>1</v>
      </c>
      <c r="U121" s="92">
        <f ca="1"/>
        <v>2</v>
      </c>
      <c r="V121" s="92">
        <f ca="1"/>
        <v>0</v>
      </c>
    </row>
    <row r="122" spans="3:22" ht="24" customHeight="1">
      <c r="J122" t="s">
        <v>73</v>
      </c>
      <c r="N122" t="s">
        <v>132</v>
      </c>
      <c r="S122" s="85">
        <f ca="1"/>
        <v>1</v>
      </c>
      <c r="T122" s="85">
        <f ca="1"/>
        <v>2</v>
      </c>
      <c r="U122" s="85">
        <f ca="1"/>
        <v>2</v>
      </c>
      <c r="V122" s="85">
        <f ca="1"/>
        <v>3</v>
      </c>
    </row>
    <row r="123" spans="3:22" ht="24" customHeight="1">
      <c r="E123">
        <v>1</v>
      </c>
      <c r="F123">
        <v>2</v>
      </c>
      <c r="G123">
        <v>3</v>
      </c>
    </row>
    <row r="124" spans="3:22" ht="24" customHeight="1">
      <c r="C124" t="s">
        <v>100</v>
      </c>
      <c r="D124" cm="1">
        <f t="array" ref="D124:D138">_xlfn.SEQUENCE(15,1)</f>
        <v>1</v>
      </c>
      <c r="E124" cm="1">
        <f t="array" ref="E124:G138">_xlfn.LET(_xlpm.pos,_xlfn.ANCHORARRAY(D124),_xlpm.dim,E123:G123,SIN(_xlpm.pos/_xlpm.dim))</f>
        <v>0.8414709848078965</v>
      </c>
      <c r="F124">
        <v>0.47942553860420301</v>
      </c>
      <c r="G124">
        <v>0.32719469679615221</v>
      </c>
      <c r="K124" s="93" cm="1">
        <f t="array" aca="1" ref="K124:M128" ca="1">_xlfn.RANDARRAY(5,3,-10,10,TRUE)</f>
        <v>-1</v>
      </c>
      <c r="L124" s="94">
        <f ca="1"/>
        <v>4</v>
      </c>
      <c r="M124" s="95">
        <f ca="1"/>
        <v>-2</v>
      </c>
      <c r="O124" s="93" cm="1">
        <f t="array" aca="1" ref="O124:Q138" ca="1">_xlfn.ANCHORARRAY(E124)+K124:M138</f>
        <v>-0.1585290151921035</v>
      </c>
      <c r="P124" s="94">
        <f ca="1"/>
        <v>4.479425538604203</v>
      </c>
      <c r="Q124" s="95">
        <f ca="1"/>
        <v>-1.6728053032038477</v>
      </c>
      <c r="S124" cm="1">
        <f t="array" aca="1" ref="S124:V138" ca="1">MMULT(_xlfn.ANCHORARRAY(O124),_xlfn.ANCHORARRAY(S120))</f>
        <v>11.606942297416657</v>
      </c>
      <c r="T124">
        <f ca="1"/>
        <v>1.1338149321965076</v>
      </c>
      <c r="U124">
        <f ca="1"/>
        <v>5.4547114556086074</v>
      </c>
      <c r="V124">
        <f ca="1"/>
        <v>-5.3354739399957491</v>
      </c>
    </row>
    <row r="125" spans="3:22" ht="24" customHeight="1">
      <c r="D125">
        <v>2</v>
      </c>
      <c r="E125">
        <v>0.90929742682568171</v>
      </c>
      <c r="F125">
        <v>0.8414709848078965</v>
      </c>
      <c r="G125">
        <v>0.61836980306973699</v>
      </c>
      <c r="K125" s="93">
        <f ca="1"/>
        <v>-9</v>
      </c>
      <c r="L125" s="94">
        <f ca="1"/>
        <v>2</v>
      </c>
      <c r="M125" s="95">
        <f ca="1"/>
        <v>6</v>
      </c>
      <c r="O125" s="93">
        <f ca="1"/>
        <v>-8.090702573174319</v>
      </c>
      <c r="P125" s="94">
        <f ca="1"/>
        <v>2.8414709848078967</v>
      </c>
      <c r="Q125" s="95">
        <f ca="1"/>
        <v>6.6183698030697373</v>
      </c>
      <c r="S125">
        <f ca="1"/>
        <v>7.0520801843191085</v>
      </c>
      <c r="T125">
        <f ca="1"/>
        <v>16.078210590947371</v>
      </c>
      <c r="U125">
        <f ca="1"/>
        <v>10.828979002580949</v>
      </c>
      <c r="V125">
        <f ca="1"/>
        <v>3.6737042628605749</v>
      </c>
    </row>
    <row r="126" spans="3:22" ht="24" customHeight="1">
      <c r="D126">
        <v>3</v>
      </c>
      <c r="E126">
        <v>0.14112000805986721</v>
      </c>
      <c r="F126">
        <v>0.99749498660405445</v>
      </c>
      <c r="G126">
        <v>0.8414709848078965</v>
      </c>
      <c r="K126" s="93">
        <f ca="1"/>
        <v>-7</v>
      </c>
      <c r="L126" s="94">
        <f ca="1"/>
        <v>-7</v>
      </c>
      <c r="M126" s="95">
        <f ca="1"/>
        <v>-9</v>
      </c>
      <c r="O126" s="93">
        <f ca="1"/>
        <v>-6.8588799919401326</v>
      </c>
      <c r="P126" s="94">
        <f ca="1"/>
        <v>-6.0025050133959459</v>
      </c>
      <c r="Q126" s="95">
        <f ca="1"/>
        <v>-8.1585290151921033</v>
      </c>
      <c r="S126">
        <f ca="1"/>
        <v>-33.02492404732007</v>
      </c>
      <c r="T126">
        <f ca="1"/>
        <v>-22.319563043780153</v>
      </c>
      <c r="U126">
        <f ca="1"/>
        <v>-35.180948049116232</v>
      </c>
      <c r="V126">
        <f ca="1"/>
        <v>-38.193347029456575</v>
      </c>
    </row>
    <row r="127" spans="3:22" ht="24" customHeight="1">
      <c r="D127">
        <v>4</v>
      </c>
      <c r="E127">
        <v>-0.75680249530792831</v>
      </c>
      <c r="F127">
        <v>0.90929742682568171</v>
      </c>
      <c r="G127">
        <v>0.97193790136331271</v>
      </c>
      <c r="K127" s="93">
        <f ca="1"/>
        <v>-3</v>
      </c>
      <c r="L127" s="94">
        <f ca="1"/>
        <v>9</v>
      </c>
      <c r="M127" s="95">
        <f ca="1"/>
        <v>4</v>
      </c>
      <c r="O127" s="93">
        <f ca="1"/>
        <v>-3.7568024953079284</v>
      </c>
      <c r="P127" s="94">
        <f ca="1"/>
        <v>9.909297426825681</v>
      </c>
      <c r="Q127" s="95">
        <f ca="1"/>
        <v>4.9719379013633125</v>
      </c>
      <c r="S127">
        <f ca="1"/>
        <v>30.943027686532425</v>
      </c>
      <c r="T127">
        <f ca="1"/>
        <v>19.853173229552304</v>
      </c>
      <c r="U127">
        <f ca="1"/>
        <v>26.005668161070055</v>
      </c>
      <c r="V127">
        <f ca="1"/>
        <v>7.4022087134740815</v>
      </c>
    </row>
    <row r="128" spans="3:22" ht="24" customHeight="1">
      <c r="D128">
        <v>5</v>
      </c>
      <c r="E128">
        <v>-0.95892427466313845</v>
      </c>
      <c r="F128">
        <v>0.59847214410395644</v>
      </c>
      <c r="G128">
        <v>0.99540795775176494</v>
      </c>
      <c r="K128" s="93">
        <f ca="1"/>
        <v>-2</v>
      </c>
      <c r="L128" s="94">
        <f ca="1"/>
        <v>-2</v>
      </c>
      <c r="M128" s="95">
        <f ca="1"/>
        <v>10</v>
      </c>
      <c r="O128" s="93">
        <f ca="1"/>
        <v>-2.9589242746631386</v>
      </c>
      <c r="P128" s="94">
        <f ca="1"/>
        <v>-1.4015278558960436</v>
      </c>
      <c r="Q128" s="95">
        <f ca="1"/>
        <v>10.995407957751764</v>
      </c>
      <c r="S128">
        <f ca="1"/>
        <v>3.8319001154004955</v>
      </c>
      <c r="T128">
        <f ca="1"/>
        <v>20.589288059607483</v>
      </c>
      <c r="U128">
        <f ca="1"/>
        <v>16.228835929048302</v>
      </c>
      <c r="V128">
        <f ca="1"/>
        <v>27.068375323929015</v>
      </c>
    </row>
    <row r="129" spans="1:22" ht="24" customHeight="1">
      <c r="D129">
        <v>6</v>
      </c>
      <c r="E129">
        <v>-0.27941549819892586</v>
      </c>
      <c r="F129">
        <v>0.14112000805986721</v>
      </c>
      <c r="G129">
        <v>0.90929742682568171</v>
      </c>
      <c r="K129" s="93">
        <v>10</v>
      </c>
      <c r="L129" s="94">
        <v>0</v>
      </c>
      <c r="M129" s="95">
        <v>0</v>
      </c>
      <c r="O129" s="93">
        <f ca="1"/>
        <v>9.7205845018010741</v>
      </c>
      <c r="P129" s="94">
        <f ca="1"/>
        <v>0.14112000805986721</v>
      </c>
      <c r="Q129" s="95">
        <f ca="1"/>
        <v>0.90929742682568171</v>
      </c>
      <c r="S129">
        <f ca="1"/>
        <v>11.053241952806356</v>
      </c>
      <c r="T129">
        <f ca="1"/>
        <v>1.9597148617112305</v>
      </c>
      <c r="U129">
        <f ca="1"/>
        <v>11.821419371572173</v>
      </c>
      <c r="V129">
        <f ca="1"/>
        <v>22.169061284079191</v>
      </c>
    </row>
    <row r="130" spans="1:22" ht="24" customHeight="1">
      <c r="D130">
        <v>7</v>
      </c>
      <c r="E130">
        <v>0.65698659871878906</v>
      </c>
      <c r="F130">
        <v>-0.35078322768961984</v>
      </c>
      <c r="G130">
        <v>0.72308588173832455</v>
      </c>
      <c r="K130" s="93">
        <v>10</v>
      </c>
      <c r="L130" s="94">
        <v>0</v>
      </c>
      <c r="M130" s="95">
        <v>0</v>
      </c>
      <c r="O130" s="93">
        <f ca="1"/>
        <v>10.656986598718788</v>
      </c>
      <c r="P130" s="94">
        <f ca="1"/>
        <v>-0.35078322768961984</v>
      </c>
      <c r="Q130" s="95">
        <f ca="1"/>
        <v>0.72308588173832455</v>
      </c>
      <c r="S130">
        <f ca="1"/>
        <v>10.327722797388253</v>
      </c>
      <c r="T130">
        <f ca="1"/>
        <v>1.0953885357870292</v>
      </c>
      <c r="U130">
        <f ca="1"/>
        <v>11.401591906816197</v>
      </c>
      <c r="V130">
        <f ca="1"/>
        <v>23.483230842652549</v>
      </c>
    </row>
    <row r="131" spans="1:22" ht="24" customHeight="1">
      <c r="D131">
        <v>8</v>
      </c>
      <c r="E131">
        <v>0.98935824662338179</v>
      </c>
      <c r="F131">
        <v>-0.75680249530792831</v>
      </c>
      <c r="G131">
        <v>0.45727262663581197</v>
      </c>
      <c r="K131" s="93">
        <v>10</v>
      </c>
      <c r="L131" s="94">
        <v>0</v>
      </c>
      <c r="M131" s="95">
        <v>0</v>
      </c>
      <c r="O131" s="93">
        <f ca="1"/>
        <v>10.989358246623382</v>
      </c>
      <c r="P131" s="94">
        <f ca="1"/>
        <v>-0.75680249530792831</v>
      </c>
      <c r="Q131" s="95">
        <f ca="1"/>
        <v>0.45727262663581197</v>
      </c>
      <c r="S131">
        <f ca="1"/>
        <v>9.1762233873354084</v>
      </c>
      <c r="T131">
        <f ca="1"/>
        <v>0.15774275796369563</v>
      </c>
      <c r="U131">
        <f ca="1"/>
        <v>10.39029850927915</v>
      </c>
      <c r="V131">
        <f ca="1"/>
        <v>23.350534373154201</v>
      </c>
    </row>
    <row r="132" spans="1:22" ht="24" customHeight="1">
      <c r="D132">
        <v>9</v>
      </c>
      <c r="E132">
        <v>0.41211848524175659</v>
      </c>
      <c r="F132">
        <v>-0.97753011766509701</v>
      </c>
      <c r="G132">
        <v>0.14112000805986721</v>
      </c>
      <c r="K132" s="93" cm="1">
        <f t="array" aca="1" ref="K132:M136" ca="1">_xlfn.RANDARRAY(5,3,-10,10,TRUE)</f>
        <v>7</v>
      </c>
      <c r="L132" s="94">
        <f ca="1"/>
        <v>5</v>
      </c>
      <c r="M132" s="95">
        <f ca="1"/>
        <v>-9</v>
      </c>
      <c r="O132" s="93">
        <f ca="1"/>
        <v>7.4121184852417565</v>
      </c>
      <c r="P132" s="94">
        <f ca="1"/>
        <v>4.022469882334903</v>
      </c>
      <c r="Q132" s="95">
        <f ca="1"/>
        <v>-8.8588799919401335</v>
      </c>
      <c r="S132">
        <f ca="1"/>
        <v>10.620648140306331</v>
      </c>
      <c r="T132">
        <f ca="1"/>
        <v>-13.695290101545364</v>
      </c>
      <c r="U132">
        <f ca="1"/>
        <v>-2.2607017339687054</v>
      </c>
      <c r="V132">
        <f ca="1"/>
        <v>-11.752403005336886</v>
      </c>
    </row>
    <row r="133" spans="1:22" ht="24" customHeight="1">
      <c r="D133">
        <v>10</v>
      </c>
      <c r="E133">
        <v>-0.54402111088936977</v>
      </c>
      <c r="F133">
        <v>-0.95892427466313845</v>
      </c>
      <c r="G133">
        <v>-0.19056796287548539</v>
      </c>
      <c r="K133" s="93">
        <f ca="1"/>
        <v>-2</v>
      </c>
      <c r="L133" s="94">
        <f ca="1"/>
        <v>0</v>
      </c>
      <c r="M133" s="95">
        <f ca="1"/>
        <v>2</v>
      </c>
      <c r="O133" s="93">
        <f ca="1"/>
        <v>-2.5440211108893696</v>
      </c>
      <c r="P133" s="94">
        <f ca="1"/>
        <v>-0.95892427466313845</v>
      </c>
      <c r="Q133" s="95">
        <f ca="1"/>
        <v>1.8094320371245147</v>
      </c>
      <c r="S133">
        <f ca="1"/>
        <v>-3.6113618977542701</v>
      </c>
      <c r="T133">
        <f ca="1"/>
        <v>2.6599397995858909</v>
      </c>
      <c r="U133">
        <f ca="1"/>
        <v>-0.84300558596661723</v>
      </c>
      <c r="V133">
        <f ca="1"/>
        <v>0.34025388959480551</v>
      </c>
    </row>
    <row r="134" spans="1:22" ht="24" customHeight="1">
      <c r="D134">
        <v>11</v>
      </c>
      <c r="E134">
        <v>-0.99999020655070348</v>
      </c>
      <c r="F134">
        <v>-0.70554032557039192</v>
      </c>
      <c r="G134">
        <v>-0.50127704858834476</v>
      </c>
      <c r="K134" s="93">
        <f ca="1"/>
        <v>-2</v>
      </c>
      <c r="L134" s="94">
        <f ca="1"/>
        <v>6</v>
      </c>
      <c r="M134" s="95">
        <f ca="1"/>
        <v>-6</v>
      </c>
      <c r="O134" s="93">
        <f ca="1"/>
        <v>-2.9999902065507036</v>
      </c>
      <c r="P134" s="94">
        <f ca="1"/>
        <v>5.294459674429608</v>
      </c>
      <c r="Q134" s="95">
        <f ca="1"/>
        <v>-6.5012770485883449</v>
      </c>
      <c r="S134">
        <f ca="1"/>
        <v>6.3821117681497759</v>
      </c>
      <c r="T134">
        <f ca="1"/>
        <v>-7.7080944227470818</v>
      </c>
      <c r="U134">
        <f ca="1"/>
        <v>-5.4136249548681779</v>
      </c>
      <c r="V134">
        <f ca="1"/>
        <v>-25.503811558866442</v>
      </c>
    </row>
    <row r="135" spans="1:22" ht="24" customHeight="1">
      <c r="D135">
        <v>12</v>
      </c>
      <c r="E135">
        <v>-0.53657291800043494</v>
      </c>
      <c r="F135">
        <v>-0.27941549819892586</v>
      </c>
      <c r="G135">
        <v>-0.75680249530792831</v>
      </c>
      <c r="K135" s="93">
        <f ca="1"/>
        <v>1</v>
      </c>
      <c r="L135" s="94">
        <f ca="1"/>
        <v>10</v>
      </c>
      <c r="M135" s="95">
        <f ca="1"/>
        <v>-1</v>
      </c>
      <c r="O135" s="93">
        <f ca="1"/>
        <v>0.46342708199956506</v>
      </c>
      <c r="P135" s="94">
        <f ca="1"/>
        <v>9.7205845018010741</v>
      </c>
      <c r="Q135" s="95">
        <f ca="1"/>
        <v>-1.7568024953079284</v>
      </c>
      <c r="S135">
        <f ca="1"/>
        <v>27.868378092094858</v>
      </c>
      <c r="T135">
        <f ca="1"/>
        <v>6.2069795111852173</v>
      </c>
      <c r="U135">
        <f ca="1"/>
        <v>16.390991094985857</v>
      </c>
      <c r="V135">
        <f ca="1"/>
        <v>-4.3435533219246549</v>
      </c>
    </row>
    <row r="136" spans="1:22" ht="24" customHeight="1">
      <c r="D136">
        <v>13</v>
      </c>
      <c r="E136">
        <v>0.42016703682664092</v>
      </c>
      <c r="F136">
        <v>0.21511998808781552</v>
      </c>
      <c r="G136">
        <v>-0.92901450127076191</v>
      </c>
      <c r="K136" s="93">
        <f ca="1"/>
        <v>10</v>
      </c>
      <c r="L136" s="94">
        <f ca="1"/>
        <v>-8</v>
      </c>
      <c r="M136" s="95">
        <f ca="1"/>
        <v>1</v>
      </c>
      <c r="O136" s="93">
        <f ca="1"/>
        <v>10.420167036826641</v>
      </c>
      <c r="P136" s="94">
        <f ca="1"/>
        <v>-7.7848800119121844</v>
      </c>
      <c r="Q136" s="95">
        <f ca="1"/>
        <v>7.0985498729238095E-2</v>
      </c>
      <c r="S136">
        <f ca="1"/>
        <v>-12.863487500180673</v>
      </c>
      <c r="T136">
        <f ca="1"/>
        <v>-7.642909014453708</v>
      </c>
      <c r="U136">
        <f ca="1"/>
        <v>-5.0076219895392518</v>
      </c>
      <c r="V136">
        <f ca="1"/>
        <v>21.053290569840996</v>
      </c>
    </row>
    <row r="137" spans="1:22" ht="24" customHeight="1">
      <c r="D137">
        <v>14</v>
      </c>
      <c r="E137">
        <v>0.99060735569487035</v>
      </c>
      <c r="F137">
        <v>0.65698659871878906</v>
      </c>
      <c r="G137">
        <v>-0.99895491709792827</v>
      </c>
      <c r="K137" s="93">
        <v>10</v>
      </c>
      <c r="L137" s="94">
        <v>0</v>
      </c>
      <c r="M137" s="95">
        <v>0</v>
      </c>
      <c r="O137" s="93">
        <f ca="1"/>
        <v>10.99060735569487</v>
      </c>
      <c r="P137" s="94">
        <f ca="1"/>
        <v>0.65698659871878906</v>
      </c>
      <c r="Q137" s="95">
        <f ca="1"/>
        <v>-0.99895491709792827</v>
      </c>
      <c r="S137">
        <f ca="1"/>
        <v>11.96261223475331</v>
      </c>
      <c r="T137">
        <f ca="1"/>
        <v>-1.3409232354770675</v>
      </c>
      <c r="U137">
        <f ca="1"/>
        <v>10.306670718936591</v>
      </c>
      <c r="V137">
        <f ca="1"/>
        <v>18.984349960095955</v>
      </c>
    </row>
    <row r="138" spans="1:22" ht="24" customHeight="1">
      <c r="D138">
        <v>15</v>
      </c>
      <c r="E138">
        <v>0.65028784015711683</v>
      </c>
      <c r="F138">
        <v>0.9379999767747389</v>
      </c>
      <c r="G138">
        <v>-0.95892427466313845</v>
      </c>
      <c r="K138" s="93">
        <v>10</v>
      </c>
      <c r="L138" s="94">
        <v>0</v>
      </c>
      <c r="M138" s="95">
        <v>0</v>
      </c>
      <c r="O138" s="93">
        <f ca="1"/>
        <v>10.650287840157116</v>
      </c>
      <c r="P138" s="94">
        <f ca="1"/>
        <v>0.9379999767747389</v>
      </c>
      <c r="Q138" s="95">
        <f ca="1"/>
        <v>-0.95892427466313845</v>
      </c>
      <c r="S138">
        <f ca="1"/>
        <v>12.505363495818195</v>
      </c>
      <c r="T138">
        <f ca="1"/>
        <v>-0.97984857255153801</v>
      </c>
      <c r="U138">
        <f ca="1"/>
        <v>10.608439244380317</v>
      </c>
      <c r="V138">
        <f ca="1"/>
        <v>18.423802856324816</v>
      </c>
    </row>
    <row r="143" spans="1:22" s="96" customFormat="1" ht="32.25" thickBot="1">
      <c r="A143" s="96" t="s">
        <v>127</v>
      </c>
    </row>
    <row r="144" spans="1:22" ht="24" customHeight="1" thickTop="1"/>
    <row r="149" spans="2:29" ht="24" customHeight="1">
      <c r="D149" t="s">
        <v>101</v>
      </c>
    </row>
    <row r="150" spans="2:29" ht="24" customHeight="1">
      <c r="D150" cm="1">
        <f t="array" ref="D150:K150">_xlfn.SEQUENCE(1,8)</f>
        <v>1</v>
      </c>
      <c r="E150">
        <v>2</v>
      </c>
      <c r="F150">
        <v>3</v>
      </c>
      <c r="G150">
        <v>4</v>
      </c>
      <c r="H150">
        <v>5</v>
      </c>
      <c r="I150">
        <v>6</v>
      </c>
      <c r="J150">
        <v>7</v>
      </c>
      <c r="K150">
        <v>8</v>
      </c>
    </row>
    <row r="151" spans="2:29" ht="24" customHeight="1">
      <c r="B151" t="s">
        <v>100</v>
      </c>
      <c r="C151" cm="1">
        <f t="array" ref="C151:C165">_xlfn.SEQUENCE(15,1)</f>
        <v>1</v>
      </c>
      <c r="D151" s="84" cm="1">
        <f t="array" ref="D151:K165">_xlfn.LET(_xlpm.pos,_xlfn.ANCHORARRAY(C151),_xlpm.dim,_xlfn.ANCHORARRAY(D150),SIN(_xlpm.pos/_xlpm.dim))</f>
        <v>0.8414709848078965</v>
      </c>
      <c r="E151" s="84">
        <v>0.47942553860420301</v>
      </c>
      <c r="F151" s="84">
        <v>0.32719469679615221</v>
      </c>
      <c r="G151" s="84">
        <v>0.24740395925452294</v>
      </c>
      <c r="H151" s="84">
        <v>0.19866933079506122</v>
      </c>
      <c r="I151" s="84">
        <v>0.16589613269341502</v>
      </c>
      <c r="J151" s="84">
        <v>0.14237172979226365</v>
      </c>
      <c r="K151" s="84">
        <v>0.12467473338522769</v>
      </c>
    </row>
    <row r="152" spans="2:29" ht="24" customHeight="1">
      <c r="C152">
        <v>2</v>
      </c>
      <c r="D152" s="92">
        <v>0.90929742682568171</v>
      </c>
      <c r="E152" s="92">
        <v>0.8414709848078965</v>
      </c>
      <c r="F152" s="92">
        <v>0.61836980306973699</v>
      </c>
      <c r="G152" s="92">
        <v>0.47942553860420301</v>
      </c>
      <c r="H152" s="92">
        <v>0.38941834230865052</v>
      </c>
      <c r="I152" s="92">
        <v>0.32719469679615221</v>
      </c>
      <c r="J152" s="92">
        <v>0.28184285212220994</v>
      </c>
      <c r="K152" s="92">
        <v>0.24740395925452294</v>
      </c>
    </row>
    <row r="153" spans="2:29" ht="24" customHeight="1">
      <c r="C153">
        <v>3</v>
      </c>
      <c r="D153" s="92">
        <v>0.14112000805986721</v>
      </c>
      <c r="E153" s="92">
        <v>0.99749498660405445</v>
      </c>
      <c r="F153" s="92">
        <v>0.8414709848078965</v>
      </c>
      <c r="G153" s="92">
        <v>0.68163876002333412</v>
      </c>
      <c r="H153" s="92">
        <v>0.56464247339503537</v>
      </c>
      <c r="I153" s="92">
        <v>0.47942553860420301</v>
      </c>
      <c r="J153" s="92">
        <v>0.41557185499305199</v>
      </c>
      <c r="K153" s="92">
        <v>0.36627252908604757</v>
      </c>
    </row>
    <row r="154" spans="2:29" ht="24" customHeight="1">
      <c r="C154">
        <v>4</v>
      </c>
      <c r="D154" s="92">
        <v>-0.75680249530792831</v>
      </c>
      <c r="E154" s="92">
        <v>0.90929742682568171</v>
      </c>
      <c r="F154" s="92">
        <v>0.97193790136331271</v>
      </c>
      <c r="G154" s="92">
        <v>0.8414709848078965</v>
      </c>
      <c r="H154" s="92">
        <v>0.71735609089952279</v>
      </c>
      <c r="I154" s="92">
        <v>0.61836980306973699</v>
      </c>
      <c r="J154" s="92">
        <v>0.54083421335883153</v>
      </c>
      <c r="K154" s="92">
        <v>0.47942553860420301</v>
      </c>
    </row>
    <row r="155" spans="2:29" ht="24" customHeight="1">
      <c r="C155">
        <v>5</v>
      </c>
      <c r="D155" s="92">
        <v>-0.95892427466313845</v>
      </c>
      <c r="E155" s="92">
        <v>0.59847214410395644</v>
      </c>
      <c r="F155" s="92">
        <v>0.99540795775176494</v>
      </c>
      <c r="G155" s="92">
        <v>0.9489846193555862</v>
      </c>
      <c r="H155" s="92">
        <v>0.8414709848078965</v>
      </c>
      <c r="I155" s="92">
        <v>0.7401768531960371</v>
      </c>
      <c r="J155" s="92">
        <v>0.65507789717851861</v>
      </c>
      <c r="K155" s="92">
        <v>0.58509727294046221</v>
      </c>
    </row>
    <row r="156" spans="2:29" ht="24" customHeight="1">
      <c r="C156">
        <v>6</v>
      </c>
      <c r="D156" s="92">
        <v>-0.27941549819892586</v>
      </c>
      <c r="E156" s="92">
        <v>0.14112000805986721</v>
      </c>
      <c r="F156" s="92">
        <v>0.90929742682568171</v>
      </c>
      <c r="G156" s="92">
        <v>0.99749498660405445</v>
      </c>
      <c r="H156" s="92">
        <v>0.93203908596722629</v>
      </c>
      <c r="I156" s="92">
        <v>0.8414709848078965</v>
      </c>
      <c r="J156" s="92">
        <v>0.75597536514673236</v>
      </c>
      <c r="K156" s="92">
        <v>0.68163876002333412</v>
      </c>
      <c r="V156" s="1" t="s">
        <v>66</v>
      </c>
      <c r="X156" t="s">
        <v>100</v>
      </c>
    </row>
    <row r="157" spans="2:29" ht="24" customHeight="1">
      <c r="C157">
        <v>7</v>
      </c>
      <c r="D157" s="92">
        <v>0.65698659871878906</v>
      </c>
      <c r="E157" s="92">
        <v>-0.35078322768961984</v>
      </c>
      <c r="F157" s="92">
        <v>0.72308588173832455</v>
      </c>
      <c r="G157" s="92">
        <v>0.98398594687393692</v>
      </c>
      <c r="H157" s="92">
        <v>0.98544972998846014</v>
      </c>
      <c r="I157" s="92">
        <v>0.91944497925375512</v>
      </c>
      <c r="J157" s="92">
        <v>0.8414709848078965</v>
      </c>
      <c r="K157" s="92">
        <v>0.76754350223602708</v>
      </c>
      <c r="X157" s="1">
        <v>1</v>
      </c>
      <c r="Y157" s="1">
        <v>2</v>
      </c>
      <c r="Z157" s="1">
        <v>3</v>
      </c>
      <c r="AA157" s="1">
        <v>4</v>
      </c>
      <c r="AB157" s="1">
        <v>5</v>
      </c>
      <c r="AC157" s="1">
        <v>6</v>
      </c>
    </row>
    <row r="158" spans="2:29" ht="24" customHeight="1">
      <c r="C158">
        <v>8</v>
      </c>
      <c r="D158" s="92">
        <v>0.98935824662338179</v>
      </c>
      <c r="E158" s="92">
        <v>-0.75680249530792831</v>
      </c>
      <c r="F158" s="92">
        <v>0.45727262663581197</v>
      </c>
      <c r="G158" s="92">
        <v>0.90929742682568171</v>
      </c>
      <c r="H158" s="92">
        <v>0.99957360304150511</v>
      </c>
      <c r="I158" s="92">
        <v>0.97193790136331271</v>
      </c>
      <c r="J158" s="92">
        <v>0.90982291294112394</v>
      </c>
      <c r="K158" s="92">
        <v>0.8414709848078965</v>
      </c>
      <c r="V158" t="s">
        <v>101</v>
      </c>
      <c r="W158" s="1">
        <v>1</v>
      </c>
      <c r="X158" s="38">
        <v>1</v>
      </c>
      <c r="Y158" s="38">
        <v>1</v>
      </c>
      <c r="Z158" s="38">
        <v>1</v>
      </c>
      <c r="AA158" s="38">
        <v>1</v>
      </c>
      <c r="AB158" s="38">
        <v>1</v>
      </c>
      <c r="AC158" s="38">
        <v>2</v>
      </c>
    </row>
    <row r="159" spans="2:29" ht="24" customHeight="1">
      <c r="C159">
        <v>9</v>
      </c>
      <c r="D159" s="92">
        <v>0.41211848524175659</v>
      </c>
      <c r="E159" s="92">
        <v>-0.97753011766509701</v>
      </c>
      <c r="F159" s="92">
        <v>0.14112000805986721</v>
      </c>
      <c r="G159" s="92">
        <v>0.7780731968879212</v>
      </c>
      <c r="H159" s="92">
        <v>0.97384763087819515</v>
      </c>
      <c r="I159" s="92">
        <v>0.99749498660405445</v>
      </c>
      <c r="J159" s="92">
        <v>0.95963858296668492</v>
      </c>
      <c r="K159" s="92">
        <v>0.90226759409909518</v>
      </c>
      <c r="W159" s="1">
        <v>2</v>
      </c>
      <c r="X159" s="39">
        <v>0</v>
      </c>
      <c r="Y159" s="39">
        <v>1</v>
      </c>
      <c r="Z159" s="39">
        <v>1</v>
      </c>
      <c r="AA159" s="39">
        <v>1</v>
      </c>
      <c r="AB159" s="39">
        <v>1</v>
      </c>
      <c r="AC159" s="39">
        <v>0</v>
      </c>
    </row>
    <row r="160" spans="2:29" ht="24" customHeight="1">
      <c r="C160">
        <v>10</v>
      </c>
      <c r="D160" s="92">
        <v>-0.54402111088936977</v>
      </c>
      <c r="E160" s="92">
        <v>-0.95892427466313845</v>
      </c>
      <c r="F160" s="92">
        <v>-0.19056796287548539</v>
      </c>
      <c r="G160" s="92">
        <v>0.59847214410395644</v>
      </c>
      <c r="H160" s="92">
        <v>0.90929742682568171</v>
      </c>
      <c r="I160" s="92">
        <v>0.99540795775176494</v>
      </c>
      <c r="J160" s="92">
        <v>0.98990307637212394</v>
      </c>
      <c r="K160" s="92">
        <v>0.9489846193555862</v>
      </c>
      <c r="W160" s="1">
        <v>3</v>
      </c>
      <c r="X160" s="39">
        <v>0</v>
      </c>
      <c r="Y160" s="39">
        <v>0</v>
      </c>
      <c r="Z160" s="39">
        <v>0</v>
      </c>
      <c r="AA160" s="39">
        <v>1</v>
      </c>
      <c r="AB160" s="39">
        <v>1</v>
      </c>
      <c r="AC160" s="39">
        <v>0</v>
      </c>
    </row>
    <row r="161" spans="2:29" ht="24" customHeight="1">
      <c r="C161">
        <v>11</v>
      </c>
      <c r="D161" s="92">
        <v>-0.99999020655070348</v>
      </c>
      <c r="E161" s="92">
        <v>-0.70554032557039192</v>
      </c>
      <c r="F161" s="92">
        <v>-0.50127704858834476</v>
      </c>
      <c r="G161" s="92">
        <v>0.38166099205233173</v>
      </c>
      <c r="H161" s="92">
        <v>0.80849640381959009</v>
      </c>
      <c r="I161" s="92">
        <v>0.96573465375749978</v>
      </c>
      <c r="J161" s="92">
        <v>0.9999998001333682</v>
      </c>
      <c r="K161" s="92">
        <v>0.98089305702315566</v>
      </c>
      <c r="W161" s="1">
        <v>4</v>
      </c>
      <c r="X161" s="39">
        <v>1</v>
      </c>
      <c r="Y161" s="39">
        <v>0</v>
      </c>
      <c r="Z161" s="39">
        <v>0</v>
      </c>
      <c r="AA161" s="39">
        <v>0</v>
      </c>
      <c r="AB161" s="39">
        <v>0</v>
      </c>
      <c r="AC161" s="39">
        <v>0</v>
      </c>
    </row>
    <row r="162" spans="2:29" ht="24" customHeight="1">
      <c r="C162">
        <v>12</v>
      </c>
      <c r="D162" s="92">
        <v>-0.53657291800043494</v>
      </c>
      <c r="E162" s="92">
        <v>-0.27941549819892586</v>
      </c>
      <c r="F162" s="92">
        <v>-0.75680249530792831</v>
      </c>
      <c r="G162" s="92">
        <v>0.14112000805986721</v>
      </c>
      <c r="H162" s="92">
        <v>0.67546318055115107</v>
      </c>
      <c r="I162" s="92">
        <v>0.90929742682568171</v>
      </c>
      <c r="J162" s="92">
        <v>0.98972304885982143</v>
      </c>
      <c r="K162" s="92">
        <v>0.99749498660405445</v>
      </c>
      <c r="W162" s="1">
        <v>5</v>
      </c>
      <c r="X162" s="39">
        <v>0</v>
      </c>
      <c r="Y162" s="39">
        <v>1</v>
      </c>
      <c r="Z162" s="39">
        <v>1</v>
      </c>
      <c r="AA162" s="39">
        <v>0</v>
      </c>
      <c r="AB162" s="39">
        <v>0</v>
      </c>
      <c r="AC162" s="39">
        <v>1</v>
      </c>
    </row>
    <row r="163" spans="2:29" ht="24" customHeight="1">
      <c r="C163">
        <v>13</v>
      </c>
      <c r="D163" s="92">
        <v>0.42016703682664092</v>
      </c>
      <c r="E163" s="92">
        <v>0.21511998808781552</v>
      </c>
      <c r="F163" s="92">
        <v>-0.92901450127076191</v>
      </c>
      <c r="G163" s="92">
        <v>-0.10819513453010837</v>
      </c>
      <c r="H163" s="92">
        <v>0.51550137182146416</v>
      </c>
      <c r="I163" s="92">
        <v>0.82766035212596056</v>
      </c>
      <c r="J163" s="92">
        <v>0.95928219572884044</v>
      </c>
      <c r="K163" s="92">
        <v>0.99853134053983161</v>
      </c>
      <c r="W163" s="1">
        <v>6</v>
      </c>
      <c r="X163" s="39">
        <v>0</v>
      </c>
      <c r="Y163" s="39">
        <v>0</v>
      </c>
      <c r="Z163" s="39">
        <v>0</v>
      </c>
      <c r="AA163" s="39">
        <v>1</v>
      </c>
      <c r="AB163" s="39">
        <v>1</v>
      </c>
      <c r="AC163" s="39">
        <v>0</v>
      </c>
    </row>
    <row r="164" spans="2:29" ht="24" customHeight="1">
      <c r="C164">
        <v>14</v>
      </c>
      <c r="D164" s="92">
        <v>0.99060735569487035</v>
      </c>
      <c r="E164" s="92">
        <v>0.65698659871878906</v>
      </c>
      <c r="F164" s="92">
        <v>-0.99895491709792827</v>
      </c>
      <c r="G164" s="92">
        <v>-0.35078322768961984</v>
      </c>
      <c r="H164" s="92">
        <v>0.33498815015590511</v>
      </c>
      <c r="I164" s="92">
        <v>0.72308588173832455</v>
      </c>
      <c r="J164" s="92">
        <v>0.90929742682568171</v>
      </c>
      <c r="K164" s="92">
        <v>0.98398594687393692</v>
      </c>
      <c r="W164" s="1">
        <v>7</v>
      </c>
      <c r="X164" s="39">
        <v>1</v>
      </c>
      <c r="Y164" s="39">
        <v>1</v>
      </c>
      <c r="Z164" s="39">
        <v>1</v>
      </c>
      <c r="AA164" s="39">
        <v>1</v>
      </c>
      <c r="AB164" s="39">
        <v>1</v>
      </c>
      <c r="AC164" s="39">
        <v>1</v>
      </c>
    </row>
    <row r="165" spans="2:29" ht="24" customHeight="1">
      <c r="C165">
        <v>15</v>
      </c>
      <c r="D165" s="85">
        <v>0.65028784015711683</v>
      </c>
      <c r="E165" s="85">
        <v>0.9379999767747389</v>
      </c>
      <c r="F165" s="85">
        <v>-0.95892427466313845</v>
      </c>
      <c r="G165" s="85">
        <v>-0.57156131874234373</v>
      </c>
      <c r="H165" s="85">
        <v>0.14112000805986721</v>
      </c>
      <c r="I165" s="85">
        <v>0.59847214410395644</v>
      </c>
      <c r="J165" s="85">
        <v>0.8407871057952504</v>
      </c>
      <c r="K165" s="85">
        <v>0.95408578160969382</v>
      </c>
      <c r="W165" s="1">
        <v>8</v>
      </c>
      <c r="X165" s="40">
        <v>1</v>
      </c>
      <c r="Y165" s="40">
        <v>0</v>
      </c>
      <c r="Z165" s="40">
        <v>0</v>
      </c>
      <c r="AA165" s="40">
        <v>1</v>
      </c>
      <c r="AB165" s="40">
        <v>1</v>
      </c>
      <c r="AC165" s="40">
        <v>0</v>
      </c>
    </row>
    <row r="167" spans="2:29" ht="24" customHeight="1">
      <c r="D167" t="s">
        <v>100</v>
      </c>
    </row>
    <row r="168" spans="2:29" ht="24" customHeight="1">
      <c r="D168" s="1" cm="1">
        <f t="array" ref="D168:R168">_xlfn.SEQUENCE(1,15)</f>
        <v>1</v>
      </c>
      <c r="E168" s="1">
        <v>2</v>
      </c>
      <c r="F168" s="1">
        <v>3</v>
      </c>
      <c r="G168" s="1">
        <v>4</v>
      </c>
      <c r="H168" s="1">
        <v>5</v>
      </c>
      <c r="I168" s="1">
        <v>6</v>
      </c>
      <c r="J168">
        <v>7</v>
      </c>
      <c r="K168">
        <v>8</v>
      </c>
      <c r="L168">
        <v>9</v>
      </c>
      <c r="M168">
        <v>10</v>
      </c>
      <c r="N168">
        <v>11</v>
      </c>
      <c r="O168">
        <v>12</v>
      </c>
      <c r="P168">
        <v>13</v>
      </c>
      <c r="Q168">
        <v>14</v>
      </c>
      <c r="R168">
        <v>15</v>
      </c>
    </row>
    <row r="169" spans="2:29" ht="24" customHeight="1">
      <c r="B169" t="s">
        <v>101</v>
      </c>
      <c r="C169" s="1">
        <v>1</v>
      </c>
      <c r="D169" s="93" cm="1">
        <f t="array" ref="D169:R176">TRANSPOSE(_xlfn.ANCHORARRAY(D151))</f>
        <v>0.8414709848078965</v>
      </c>
      <c r="E169" s="94">
        <v>0.90929742682568171</v>
      </c>
      <c r="F169" s="94">
        <v>0.14112000805986721</v>
      </c>
      <c r="G169" s="94">
        <v>-0.75680249530792831</v>
      </c>
      <c r="H169" s="94">
        <v>-0.95892427466313845</v>
      </c>
      <c r="I169" s="94">
        <v>-0.27941549819892586</v>
      </c>
      <c r="J169" s="94">
        <v>0.65698659871878906</v>
      </c>
      <c r="K169" s="94">
        <v>0.98935824662338179</v>
      </c>
      <c r="L169" s="94">
        <v>0.41211848524175659</v>
      </c>
      <c r="M169" s="94">
        <v>-0.54402111088936977</v>
      </c>
      <c r="N169" s="94">
        <v>-0.99999020655070348</v>
      </c>
      <c r="O169" s="94">
        <v>-0.53657291800043494</v>
      </c>
      <c r="P169" s="94">
        <v>0.42016703682664092</v>
      </c>
      <c r="Q169" s="94">
        <v>0.99060735569487035</v>
      </c>
      <c r="R169" s="95">
        <v>0.65028784015711683</v>
      </c>
      <c r="X169" s="38" cm="1">
        <f t="array" ref="X169:AC176">X158:AC165+D169:I176</f>
        <v>1.8414709848078965</v>
      </c>
      <c r="Y169" s="38">
        <v>1.9092974268256817</v>
      </c>
      <c r="Z169" s="38">
        <v>1.1411200080598671</v>
      </c>
      <c r="AA169" s="38">
        <v>0.24319750469207169</v>
      </c>
      <c r="AB169" s="38">
        <v>4.1075725336861546E-2</v>
      </c>
      <c r="AC169" s="38">
        <v>1.7205845018010741</v>
      </c>
    </row>
    <row r="170" spans="2:29" ht="24" customHeight="1">
      <c r="C170" s="1">
        <v>2</v>
      </c>
      <c r="D170" s="93">
        <v>0.47942553860420301</v>
      </c>
      <c r="E170" s="94">
        <v>0.8414709848078965</v>
      </c>
      <c r="F170" s="94">
        <v>0.99749498660405445</v>
      </c>
      <c r="G170" s="94">
        <v>0.90929742682568171</v>
      </c>
      <c r="H170" s="94">
        <v>0.59847214410395644</v>
      </c>
      <c r="I170" s="94">
        <v>0.14112000805986721</v>
      </c>
      <c r="J170" s="94">
        <v>-0.35078322768961984</v>
      </c>
      <c r="K170" s="94">
        <v>-0.75680249530792831</v>
      </c>
      <c r="L170" s="94">
        <v>-0.97753011766509701</v>
      </c>
      <c r="M170" s="94">
        <v>-0.95892427466313845</v>
      </c>
      <c r="N170" s="94">
        <v>-0.70554032557039192</v>
      </c>
      <c r="O170" s="94">
        <v>-0.27941549819892586</v>
      </c>
      <c r="P170" s="94">
        <v>0.21511998808781552</v>
      </c>
      <c r="Q170" s="94">
        <v>0.65698659871878906</v>
      </c>
      <c r="R170" s="95">
        <v>0.9379999767747389</v>
      </c>
      <c r="X170" s="39">
        <v>0.47942553860420301</v>
      </c>
      <c r="Y170" s="39">
        <v>1.8414709848078965</v>
      </c>
      <c r="Z170" s="39">
        <v>1.9974949866040546</v>
      </c>
      <c r="AA170" s="39">
        <v>1.9092974268256817</v>
      </c>
      <c r="AB170" s="39">
        <v>1.5984721441039564</v>
      </c>
      <c r="AC170" s="39">
        <v>0.14112000805986721</v>
      </c>
    </row>
    <row r="171" spans="2:29" ht="24" customHeight="1">
      <c r="C171" s="1">
        <v>3</v>
      </c>
      <c r="D171" s="93">
        <v>0.32719469679615221</v>
      </c>
      <c r="E171" s="94">
        <v>0.61836980306973699</v>
      </c>
      <c r="F171" s="94">
        <v>0.8414709848078965</v>
      </c>
      <c r="G171" s="94">
        <v>0.97193790136331271</v>
      </c>
      <c r="H171" s="94">
        <v>0.99540795775176494</v>
      </c>
      <c r="I171" s="94">
        <v>0.90929742682568171</v>
      </c>
      <c r="J171" s="94">
        <v>0.72308588173832455</v>
      </c>
      <c r="K171" s="94">
        <v>0.45727262663581197</v>
      </c>
      <c r="L171" s="94">
        <v>0.14112000805986721</v>
      </c>
      <c r="M171" s="94">
        <v>-0.19056796287548539</v>
      </c>
      <c r="N171" s="94">
        <v>-0.50127704858834476</v>
      </c>
      <c r="O171" s="94">
        <v>-0.75680249530792831</v>
      </c>
      <c r="P171" s="94">
        <v>-0.92901450127076191</v>
      </c>
      <c r="Q171" s="94">
        <v>-0.99895491709792827</v>
      </c>
      <c r="R171" s="95">
        <v>-0.95892427466313845</v>
      </c>
      <c r="X171" s="39">
        <v>0.32719469679615221</v>
      </c>
      <c r="Y171" s="39">
        <v>0.61836980306973699</v>
      </c>
      <c r="Z171" s="39">
        <v>0.8414709848078965</v>
      </c>
      <c r="AA171" s="39">
        <v>1.9719379013633127</v>
      </c>
      <c r="AB171" s="39">
        <v>1.9954079577517649</v>
      </c>
      <c r="AC171" s="39">
        <v>0.90929742682568171</v>
      </c>
    </row>
    <row r="172" spans="2:29" ht="24" customHeight="1">
      <c r="C172" s="1">
        <v>4</v>
      </c>
      <c r="D172" s="93">
        <v>0.24740395925452294</v>
      </c>
      <c r="E172" s="94">
        <v>0.47942553860420301</v>
      </c>
      <c r="F172" s="94">
        <v>0.68163876002333412</v>
      </c>
      <c r="G172" s="94">
        <v>0.8414709848078965</v>
      </c>
      <c r="H172" s="94">
        <v>0.9489846193555862</v>
      </c>
      <c r="I172" s="94">
        <v>0.99749498660405445</v>
      </c>
      <c r="J172" s="94">
        <v>0.98398594687393692</v>
      </c>
      <c r="K172" s="94">
        <v>0.90929742682568171</v>
      </c>
      <c r="L172" s="94">
        <v>0.7780731968879212</v>
      </c>
      <c r="M172" s="94">
        <v>0.59847214410395644</v>
      </c>
      <c r="N172" s="94">
        <v>0.38166099205233173</v>
      </c>
      <c r="O172" s="94">
        <v>0.14112000805986721</v>
      </c>
      <c r="P172" s="94">
        <v>-0.10819513453010837</v>
      </c>
      <c r="Q172" s="94">
        <v>-0.35078322768961984</v>
      </c>
      <c r="R172" s="95">
        <v>-0.57156131874234373</v>
      </c>
      <c r="X172" s="39">
        <v>1.247403959254523</v>
      </c>
      <c r="Y172" s="39">
        <v>0.47942553860420301</v>
      </c>
      <c r="Z172" s="39">
        <v>0.68163876002333412</v>
      </c>
      <c r="AA172" s="39">
        <v>0.8414709848078965</v>
      </c>
      <c r="AB172" s="39">
        <v>0.9489846193555862</v>
      </c>
      <c r="AC172" s="39">
        <v>0.99749498660405445</v>
      </c>
    </row>
    <row r="173" spans="2:29" ht="24" customHeight="1">
      <c r="C173" s="1">
        <v>5</v>
      </c>
      <c r="D173" s="93">
        <v>0.19866933079506122</v>
      </c>
      <c r="E173" s="94">
        <v>0.38941834230865052</v>
      </c>
      <c r="F173" s="94">
        <v>0.56464247339503537</v>
      </c>
      <c r="G173" s="94">
        <v>0.71735609089952279</v>
      </c>
      <c r="H173" s="94">
        <v>0.8414709848078965</v>
      </c>
      <c r="I173" s="94">
        <v>0.93203908596722629</v>
      </c>
      <c r="J173" s="94">
        <v>0.98544972998846014</v>
      </c>
      <c r="K173" s="94">
        <v>0.99957360304150511</v>
      </c>
      <c r="L173" s="94">
        <v>0.97384763087819515</v>
      </c>
      <c r="M173" s="94">
        <v>0.90929742682568171</v>
      </c>
      <c r="N173" s="94">
        <v>0.80849640381959009</v>
      </c>
      <c r="O173" s="94">
        <v>0.67546318055115107</v>
      </c>
      <c r="P173" s="94">
        <v>0.51550137182146416</v>
      </c>
      <c r="Q173" s="94">
        <v>0.33498815015590511</v>
      </c>
      <c r="R173" s="95">
        <v>0.14112000805986721</v>
      </c>
      <c r="X173" s="39">
        <v>0.19866933079506122</v>
      </c>
      <c r="Y173" s="39">
        <v>1.3894183423086506</v>
      </c>
      <c r="Z173" s="39">
        <v>1.5646424733950353</v>
      </c>
      <c r="AA173" s="39">
        <v>0.71735609089952279</v>
      </c>
      <c r="AB173" s="39">
        <v>0.8414709848078965</v>
      </c>
      <c r="AC173" s="39">
        <v>1.9320390859672263</v>
      </c>
    </row>
    <row r="174" spans="2:29" ht="24" customHeight="1">
      <c r="C174" s="1">
        <v>6</v>
      </c>
      <c r="D174" s="93">
        <v>0.16589613269341502</v>
      </c>
      <c r="E174" s="94">
        <v>0.32719469679615221</v>
      </c>
      <c r="F174" s="94">
        <v>0.47942553860420301</v>
      </c>
      <c r="G174" s="94">
        <v>0.61836980306973699</v>
      </c>
      <c r="H174" s="94">
        <v>0.7401768531960371</v>
      </c>
      <c r="I174" s="94">
        <v>0.8414709848078965</v>
      </c>
      <c r="J174" s="94">
        <v>0.91944497925375512</v>
      </c>
      <c r="K174" s="94">
        <v>0.97193790136331271</v>
      </c>
      <c r="L174" s="94">
        <v>0.99749498660405445</v>
      </c>
      <c r="M174" s="94">
        <v>0.99540795775176494</v>
      </c>
      <c r="N174" s="94">
        <v>0.96573465375749978</v>
      </c>
      <c r="O174" s="94">
        <v>0.90929742682568171</v>
      </c>
      <c r="P174" s="94">
        <v>0.82766035212596056</v>
      </c>
      <c r="Q174" s="94">
        <v>0.72308588173832455</v>
      </c>
      <c r="R174" s="95">
        <v>0.59847214410395644</v>
      </c>
      <c r="X174" s="39">
        <v>0.16589613269341502</v>
      </c>
      <c r="Y174" s="39">
        <v>0.32719469679615221</v>
      </c>
      <c r="Z174" s="39">
        <v>0.47942553860420301</v>
      </c>
      <c r="AA174" s="39">
        <v>1.6183698030697369</v>
      </c>
      <c r="AB174" s="39">
        <v>1.7401768531960371</v>
      </c>
      <c r="AC174" s="39">
        <v>0.8414709848078965</v>
      </c>
    </row>
    <row r="175" spans="2:29" ht="24" customHeight="1">
      <c r="C175" s="1">
        <v>7</v>
      </c>
      <c r="D175" s="93">
        <v>0.14237172979226365</v>
      </c>
      <c r="E175" s="94">
        <v>0.28184285212220994</v>
      </c>
      <c r="F175" s="94">
        <v>0.41557185499305199</v>
      </c>
      <c r="G175" s="94">
        <v>0.54083421335883153</v>
      </c>
      <c r="H175" s="94">
        <v>0.65507789717851861</v>
      </c>
      <c r="I175" s="94">
        <v>0.75597536514673236</v>
      </c>
      <c r="J175" s="94">
        <v>0.8414709848078965</v>
      </c>
      <c r="K175" s="94">
        <v>0.90982291294112394</v>
      </c>
      <c r="L175" s="94">
        <v>0.95963858296668492</v>
      </c>
      <c r="M175" s="94">
        <v>0.98990307637212394</v>
      </c>
      <c r="N175" s="94">
        <v>0.9999998001333682</v>
      </c>
      <c r="O175" s="94">
        <v>0.98972304885982143</v>
      </c>
      <c r="P175" s="94">
        <v>0.95928219572884044</v>
      </c>
      <c r="Q175" s="94">
        <v>0.90929742682568171</v>
      </c>
      <c r="R175" s="95">
        <v>0.8407871057952504</v>
      </c>
      <c r="X175" s="39">
        <v>1.1423717297922638</v>
      </c>
      <c r="Y175" s="39">
        <v>1.2818428521222098</v>
      </c>
      <c r="Z175" s="39">
        <v>1.415571854993052</v>
      </c>
      <c r="AA175" s="39">
        <v>1.5408342133588315</v>
      </c>
      <c r="AB175" s="39">
        <v>1.6550778971785185</v>
      </c>
      <c r="AC175" s="39">
        <v>1.7559753651467322</v>
      </c>
    </row>
    <row r="176" spans="2:29" ht="24" customHeight="1">
      <c r="C176" s="1">
        <v>8</v>
      </c>
      <c r="D176" s="93">
        <v>0.12467473338522769</v>
      </c>
      <c r="E176" s="94">
        <v>0.24740395925452294</v>
      </c>
      <c r="F176" s="94">
        <v>0.36627252908604757</v>
      </c>
      <c r="G176" s="94">
        <v>0.47942553860420301</v>
      </c>
      <c r="H176" s="94">
        <v>0.58509727294046221</v>
      </c>
      <c r="I176" s="94">
        <v>0.68163876002333412</v>
      </c>
      <c r="J176" s="94">
        <v>0.76754350223602708</v>
      </c>
      <c r="K176" s="94">
        <v>0.8414709848078965</v>
      </c>
      <c r="L176" s="94">
        <v>0.90226759409909518</v>
      </c>
      <c r="M176" s="94">
        <v>0.9489846193555862</v>
      </c>
      <c r="N176" s="94">
        <v>0.98089305702315566</v>
      </c>
      <c r="O176" s="94">
        <v>0.99749498660405445</v>
      </c>
      <c r="P176" s="94">
        <v>0.99853134053983161</v>
      </c>
      <c r="Q176" s="94">
        <v>0.98398594687393692</v>
      </c>
      <c r="R176" s="95">
        <v>0.95408578160969382</v>
      </c>
      <c r="X176" s="40">
        <v>1.1246747333852276</v>
      </c>
      <c r="Y176" s="40">
        <v>0.24740395925452294</v>
      </c>
      <c r="Z176" s="40">
        <v>0.36627252908604757</v>
      </c>
      <c r="AA176" s="40">
        <v>1.479425538604203</v>
      </c>
      <c r="AB176" s="40">
        <v>1.5850972729404622</v>
      </c>
      <c r="AC176" s="40">
        <v>0.68163876002333412</v>
      </c>
    </row>
    <row r="177" spans="11:63" ht="24" customHeight="1">
      <c r="X177" s="70" t="s">
        <v>0</v>
      </c>
      <c r="Y177" s="70" t="s">
        <v>0</v>
      </c>
      <c r="Z177" s="70" t="s">
        <v>0</v>
      </c>
      <c r="AA177" s="70" t="s">
        <v>0</v>
      </c>
      <c r="AB177" s="70" t="s">
        <v>0</v>
      </c>
      <c r="AC177" s="70" t="s">
        <v>0</v>
      </c>
    </row>
    <row r="178" spans="11:63" ht="24" customHeight="1">
      <c r="AO178" t="s">
        <v>69</v>
      </c>
    </row>
    <row r="179" spans="11:63" ht="24" customHeight="1">
      <c r="M179" t="s">
        <v>101</v>
      </c>
      <c r="X179" t="s">
        <v>100</v>
      </c>
      <c r="AJ179" s="84" cm="1">
        <f t="array" ref="AJ179:AM184">D151:G156</f>
        <v>0.8414709848078965</v>
      </c>
      <c r="AK179" s="84">
        <v>0.47942553860420301</v>
      </c>
      <c r="AL179" s="84">
        <v>0.32719469679615221</v>
      </c>
      <c r="AM179" s="84">
        <v>0.24740395925452294</v>
      </c>
      <c r="AP179" t="s">
        <v>100</v>
      </c>
    </row>
    <row r="180" spans="11:63" ht="24" customHeight="1">
      <c r="M180" s="1">
        <v>1</v>
      </c>
      <c r="N180" s="1">
        <v>2</v>
      </c>
      <c r="O180" s="1">
        <v>3</v>
      </c>
      <c r="P180" s="1">
        <v>4</v>
      </c>
      <c r="Q180" s="1">
        <v>5</v>
      </c>
      <c r="R180" s="1">
        <v>6</v>
      </c>
      <c r="S180" s="1">
        <v>7</v>
      </c>
      <c r="T180" s="1">
        <v>8</v>
      </c>
      <c r="X180" s="1">
        <v>1</v>
      </c>
      <c r="Y180" s="1">
        <v>2</v>
      </c>
      <c r="Z180" s="1">
        <v>3</v>
      </c>
      <c r="AA180" s="1">
        <v>4</v>
      </c>
      <c r="AB180" s="1">
        <v>5</v>
      </c>
      <c r="AC180" s="1">
        <v>6</v>
      </c>
      <c r="AJ180" s="92">
        <v>0.90929742682568171</v>
      </c>
      <c r="AK180" s="92">
        <v>0.8414709848078965</v>
      </c>
      <c r="AL180" s="92">
        <v>0.61836980306973699</v>
      </c>
      <c r="AM180" s="92">
        <v>0.47942553860420301</v>
      </c>
      <c r="AP180" s="1">
        <v>1</v>
      </c>
      <c r="AQ180" s="1">
        <v>2</v>
      </c>
      <c r="AR180" s="1">
        <v>3</v>
      </c>
      <c r="AS180" s="1">
        <v>4</v>
      </c>
      <c r="AT180" s="1">
        <v>5</v>
      </c>
      <c r="AU180" s="1">
        <v>6</v>
      </c>
    </row>
    <row r="181" spans="11:63" ht="24" customHeight="1">
      <c r="K181" s="43" t="s">
        <v>71</v>
      </c>
      <c r="L181" s="1">
        <v>1</v>
      </c>
      <c r="M181" s="44">
        <v>0</v>
      </c>
      <c r="N181" s="45">
        <v>1</v>
      </c>
      <c r="O181" s="45">
        <v>1</v>
      </c>
      <c r="P181" s="45">
        <v>1</v>
      </c>
      <c r="Q181" s="45">
        <v>1</v>
      </c>
      <c r="R181" s="45">
        <v>1</v>
      </c>
      <c r="S181" s="45">
        <v>2</v>
      </c>
      <c r="T181" s="46">
        <v>1</v>
      </c>
      <c r="U181" s="70" t="s">
        <v>3</v>
      </c>
      <c r="V181" s="1" t="s">
        <v>72</v>
      </c>
      <c r="W181" s="1">
        <v>1</v>
      </c>
      <c r="X181" s="38" cm="1">
        <f t="array" ref="X181:AC192">MMULT(M181:T192,_xlfn.ANCHORARRAY(X169))</f>
        <v>5.8280078511131093</v>
      </c>
      <c r="Y181" s="38">
        <v>7.4669690290855817</v>
      </c>
      <c r="Z181" s="38">
        <v>8.7620889825066754</v>
      </c>
      <c r="AA181" s="38">
        <v>11.619526172288015</v>
      </c>
      <c r="AB181" s="38">
        <v>12.01976562651274</v>
      </c>
      <c r="AC181" s="38">
        <v>9.0150119825815249</v>
      </c>
      <c r="AJ181" s="92">
        <v>0.14112000805986721</v>
      </c>
      <c r="AK181" s="92">
        <v>0.99749498660405445</v>
      </c>
      <c r="AL181" s="92">
        <v>0.8414709848078965</v>
      </c>
      <c r="AM181" s="92">
        <v>0.68163876002333412</v>
      </c>
      <c r="AO181" s="1">
        <v>1</v>
      </c>
      <c r="AP181" s="38" cm="1">
        <f t="array" ref="AP181:AU184">X181:AC184</f>
        <v>5.8280078511131093</v>
      </c>
      <c r="AQ181" s="38">
        <v>7.4669690290855817</v>
      </c>
      <c r="AR181" s="38">
        <v>8.7620889825066754</v>
      </c>
      <c r="AS181" s="38">
        <v>11.619526172288015</v>
      </c>
      <c r="AT181" s="38">
        <v>12.01976562651274</v>
      </c>
      <c r="AU181" s="38">
        <v>9.0150119825815249</v>
      </c>
    </row>
    <row r="182" spans="11:63" ht="24" customHeight="1">
      <c r="K182" s="1"/>
      <c r="L182" s="1">
        <v>2</v>
      </c>
      <c r="M182" s="48">
        <v>1</v>
      </c>
      <c r="N182" s="49">
        <v>0</v>
      </c>
      <c r="O182" s="49">
        <v>0</v>
      </c>
      <c r="P182" s="49">
        <v>0</v>
      </c>
      <c r="Q182" s="49">
        <v>0</v>
      </c>
      <c r="R182" s="49">
        <v>0</v>
      </c>
      <c r="S182" s="49">
        <v>0</v>
      </c>
      <c r="T182" s="50">
        <v>-1</v>
      </c>
      <c r="U182" s="70" t="s">
        <v>3</v>
      </c>
      <c r="W182" s="1">
        <v>2</v>
      </c>
      <c r="X182" s="39">
        <v>0.7167962514226689</v>
      </c>
      <c r="Y182" s="39">
        <v>1.6618934675711587</v>
      </c>
      <c r="Z182" s="39">
        <v>0.77484747897381956</v>
      </c>
      <c r="AA182" s="39">
        <v>-1.2362280339121314</v>
      </c>
      <c r="AB182" s="39">
        <v>-1.5440215476036006</v>
      </c>
      <c r="AC182" s="39">
        <v>1.0389457417777401</v>
      </c>
      <c r="AJ182" s="92">
        <v>-0.75680249530792831</v>
      </c>
      <c r="AK182" s="92">
        <v>0.90929742682568171</v>
      </c>
      <c r="AL182" s="92">
        <v>0.97193790136331271</v>
      </c>
      <c r="AM182" s="92">
        <v>0.8414709848078965</v>
      </c>
      <c r="AO182" s="1">
        <v>2</v>
      </c>
      <c r="AP182" s="39">
        <v>0.7167962514226689</v>
      </c>
      <c r="AQ182" s="39">
        <v>1.6618934675711587</v>
      </c>
      <c r="AR182" s="39">
        <v>0.77484747897381956</v>
      </c>
      <c r="AS182" s="39">
        <v>-1.2362280339121314</v>
      </c>
      <c r="AT182" s="39">
        <v>-1.5440215476036006</v>
      </c>
      <c r="AU182" s="39">
        <v>1.0389457417777401</v>
      </c>
    </row>
    <row r="183" spans="11:63" ht="24" customHeight="1">
      <c r="L183" s="1">
        <v>3</v>
      </c>
      <c r="M183" s="48">
        <v>1</v>
      </c>
      <c r="N183" s="49">
        <v>1</v>
      </c>
      <c r="O183" s="49">
        <v>0</v>
      </c>
      <c r="P183" s="49">
        <v>1</v>
      </c>
      <c r="Q183" s="49">
        <v>1</v>
      </c>
      <c r="R183" s="49">
        <v>0</v>
      </c>
      <c r="S183" s="49">
        <v>0</v>
      </c>
      <c r="T183" s="50">
        <v>-1</v>
      </c>
      <c r="U183" s="70" t="s">
        <v>3</v>
      </c>
      <c r="W183" s="1">
        <v>3</v>
      </c>
      <c r="X183" s="39">
        <v>2.6422950800764564</v>
      </c>
      <c r="Y183" s="39">
        <v>5.3722083332919093</v>
      </c>
      <c r="Z183" s="39">
        <v>5.0186236989962429</v>
      </c>
      <c r="AA183" s="39">
        <v>2.2318964686209699</v>
      </c>
      <c r="AB183" s="39">
        <v>1.8449062006638386</v>
      </c>
      <c r="AC183" s="39">
        <v>4.109599822408887</v>
      </c>
      <c r="AJ183" s="92">
        <v>-0.95892427466313845</v>
      </c>
      <c r="AK183" s="92">
        <v>0.59847214410395644</v>
      </c>
      <c r="AL183" s="92">
        <v>0.99540795775176494</v>
      </c>
      <c r="AM183" s="92">
        <v>0.9489846193555862</v>
      </c>
      <c r="AO183" s="1">
        <v>3</v>
      </c>
      <c r="AP183" s="39">
        <v>2.6422950800764564</v>
      </c>
      <c r="AQ183" s="39">
        <v>5.3722083332919093</v>
      </c>
      <c r="AR183" s="39">
        <v>5.0186236989962429</v>
      </c>
      <c r="AS183" s="39">
        <v>2.2318964686209699</v>
      </c>
      <c r="AT183" s="39">
        <v>1.8449062006638386</v>
      </c>
      <c r="AU183" s="39">
        <v>4.109599822408887</v>
      </c>
    </row>
    <row r="184" spans="11:63" ht="24" customHeight="1">
      <c r="K184" s="1"/>
      <c r="L184" s="1">
        <v>4</v>
      </c>
      <c r="M184" s="51">
        <v>0</v>
      </c>
      <c r="N184" s="52">
        <v>1</v>
      </c>
      <c r="O184" s="52">
        <v>1</v>
      </c>
      <c r="P184" s="52">
        <v>0</v>
      </c>
      <c r="Q184" s="52">
        <v>1</v>
      </c>
      <c r="R184" s="52">
        <v>2</v>
      </c>
      <c r="S184" s="52">
        <v>2</v>
      </c>
      <c r="T184" s="53">
        <v>1</v>
      </c>
      <c r="U184" s="70" t="s">
        <v>3</v>
      </c>
      <c r="W184" s="1">
        <v>4</v>
      </c>
      <c r="X184" s="40">
        <v>4.7465000245520015</v>
      </c>
      <c r="Y184" s="40">
        <v>7.3147381872775314</v>
      </c>
      <c r="Z184" s="40">
        <v>8.5598757610875449</v>
      </c>
      <c r="AA184" s="40">
        <v>12.396424990549857</v>
      </c>
      <c r="AB184" s="40">
        <v>12.810957860353192</v>
      </c>
      <c r="AC184" s="40">
        <v>8.8589879807853666</v>
      </c>
      <c r="AJ184" s="85">
        <v>-0.27941549819892586</v>
      </c>
      <c r="AK184" s="85">
        <v>0.14112000805986721</v>
      </c>
      <c r="AL184" s="85">
        <v>0.90929742682568171</v>
      </c>
      <c r="AM184" s="85">
        <v>0.99749498660405445</v>
      </c>
      <c r="AO184" s="1">
        <v>4</v>
      </c>
      <c r="AP184" s="40">
        <v>4.7465000245520015</v>
      </c>
      <c r="AQ184" s="40">
        <v>7.3147381872775314</v>
      </c>
      <c r="AR184" s="40">
        <v>8.5598757610875449</v>
      </c>
      <c r="AS184" s="40">
        <v>12.396424990549857</v>
      </c>
      <c r="AT184" s="40">
        <v>12.810957860353192</v>
      </c>
      <c r="AU184" s="40">
        <v>8.8589879807853666</v>
      </c>
    </row>
    <row r="185" spans="11:63" ht="24" customHeight="1">
      <c r="K185" s="43" t="s">
        <v>74</v>
      </c>
      <c r="L185" s="1">
        <v>1</v>
      </c>
      <c r="M185" s="44">
        <v>1</v>
      </c>
      <c r="N185" s="45">
        <v>0</v>
      </c>
      <c r="O185" s="45">
        <v>0</v>
      </c>
      <c r="P185" s="45">
        <v>1</v>
      </c>
      <c r="Q185" s="45">
        <v>1</v>
      </c>
      <c r="R185" s="45">
        <v>1</v>
      </c>
      <c r="S185" s="45">
        <v>2</v>
      </c>
      <c r="T185" s="46">
        <v>1</v>
      </c>
      <c r="U185" s="70" t="s">
        <v>3</v>
      </c>
      <c r="V185" s="1" t="s">
        <v>75</v>
      </c>
      <c r="W185" s="1">
        <v>1</v>
      </c>
      <c r="X185" s="38">
        <v>6.8628586005206511</v>
      </c>
      <c r="Y185" s="38">
        <v>6.9164256680336305</v>
      </c>
      <c r="Z185" s="38">
        <v>7.0642430191545911</v>
      </c>
      <c r="AA185" s="38">
        <v>7.9814883487910935</v>
      </c>
      <c r="AB185" s="38">
        <v>8.4669612499938811</v>
      </c>
      <c r="AC185" s="38">
        <v>9.6851790494970498</v>
      </c>
      <c r="AP185" s="70" t="s">
        <v>0</v>
      </c>
      <c r="AQ185" s="70" t="s">
        <v>0</v>
      </c>
      <c r="AR185" s="70" t="s">
        <v>0</v>
      </c>
      <c r="AS185" s="70" t="s">
        <v>0</v>
      </c>
      <c r="AT185" s="70" t="s">
        <v>0</v>
      </c>
      <c r="AU185" s="70" t="s">
        <v>0</v>
      </c>
    </row>
    <row r="186" spans="11:63" ht="24" customHeight="1">
      <c r="K186" s="1"/>
      <c r="L186" s="1">
        <v>2</v>
      </c>
      <c r="M186" s="48">
        <v>1</v>
      </c>
      <c r="N186" s="49">
        <v>0</v>
      </c>
      <c r="O186" s="49">
        <v>1</v>
      </c>
      <c r="P186" s="49">
        <v>0</v>
      </c>
      <c r="Q186" s="49">
        <v>1</v>
      </c>
      <c r="R186" s="49">
        <v>0</v>
      </c>
      <c r="S186" s="49">
        <v>0</v>
      </c>
      <c r="T186" s="50">
        <v>3</v>
      </c>
      <c r="U186" s="70" t="s">
        <v>3</v>
      </c>
      <c r="W186" s="1">
        <v>2</v>
      </c>
      <c r="X186" s="39">
        <v>5.7413592125547925</v>
      </c>
      <c r="Y186" s="39">
        <v>4.6592974499676378</v>
      </c>
      <c r="Z186" s="39">
        <v>4.6460510535209414</v>
      </c>
      <c r="AA186" s="39">
        <v>7.3707681127675162</v>
      </c>
      <c r="AB186" s="39">
        <v>7.6332464867179093</v>
      </c>
      <c r="AC186" s="39">
        <v>6.6068372946639853</v>
      </c>
      <c r="AG186" t="s">
        <v>73</v>
      </c>
      <c r="AJ186" s="1">
        <v>1</v>
      </c>
      <c r="AK186" s="1">
        <v>2</v>
      </c>
      <c r="AL186" s="1">
        <v>3</v>
      </c>
      <c r="AM186" s="1">
        <v>4</v>
      </c>
    </row>
    <row r="187" spans="11:63" ht="24" customHeight="1">
      <c r="L187" s="1">
        <v>3</v>
      </c>
      <c r="M187" s="48">
        <v>0</v>
      </c>
      <c r="N187" s="49">
        <v>1</v>
      </c>
      <c r="O187" s="49">
        <v>0</v>
      </c>
      <c r="P187" s="49">
        <v>1</v>
      </c>
      <c r="Q187" s="49">
        <v>0</v>
      </c>
      <c r="R187" s="49">
        <v>0</v>
      </c>
      <c r="S187" s="49">
        <v>-1</v>
      </c>
      <c r="T187" s="50">
        <v>0</v>
      </c>
      <c r="U187" s="70" t="s">
        <v>3</v>
      </c>
      <c r="W187" s="1">
        <v>3</v>
      </c>
      <c r="X187" s="39">
        <v>0.58445776806646221</v>
      </c>
      <c r="Y187" s="39">
        <v>1.0390536712898899</v>
      </c>
      <c r="Z187" s="39">
        <v>1.2635618916343365</v>
      </c>
      <c r="AA187" s="39">
        <v>1.2099341982747467</v>
      </c>
      <c r="AB187" s="39">
        <v>0.89237886628102414</v>
      </c>
      <c r="AC187" s="39">
        <v>-0.61736037048281056</v>
      </c>
      <c r="AH187" t="s">
        <v>100</v>
      </c>
      <c r="AI187" s="1">
        <v>1</v>
      </c>
      <c r="AJ187" s="54" cm="1">
        <f t="array" ref="AJ187:AM192">TRANSPOSE(X185:AC188)+_xlfn.ANCHORARRAY(AJ179)</f>
        <v>7.7043295853285478</v>
      </c>
      <c r="AK187" s="55">
        <v>6.2207847511589955</v>
      </c>
      <c r="AL187" s="55">
        <v>0.91165246486261442</v>
      </c>
      <c r="AM187" s="56">
        <v>5.9095156776742179</v>
      </c>
      <c r="AN187" s="70" t="s">
        <v>3</v>
      </c>
      <c r="AP187" s="57" cm="1">
        <f t="array" ref="AP187:AU192">MMULT(_xlfn.ANCHORARRAY(AJ187),_xlfn.ANCHORARRAY(AP181))</f>
        <v>79.81829963321303</v>
      </c>
      <c r="AQ187" s="58">
        <v>115.99041890923334</v>
      </c>
      <c r="AR187" s="58">
        <v>127.48614143338006</v>
      </c>
      <c r="AS187" s="58">
        <v>157.12193250004538</v>
      </c>
      <c r="AT187" s="58">
        <v>160.38767983332031</v>
      </c>
      <c r="AU187" s="59">
        <v>132.01653652570337</v>
      </c>
      <c r="AV187" s="70" t="s">
        <v>3</v>
      </c>
      <c r="AX187" s="57" cm="1">
        <f t="array" ref="AX187:BC192">_xlfn.ANCHORARRAY(AP187)/SQRT(4)</f>
        <v>39.909149816606515</v>
      </c>
      <c r="AY187" s="58">
        <v>57.995209454616671</v>
      </c>
      <c r="AZ187" s="58">
        <v>63.743070716690028</v>
      </c>
      <c r="BA187" s="58">
        <v>78.560966250022688</v>
      </c>
      <c r="BB187" s="58">
        <v>80.193839916660153</v>
      </c>
      <c r="BC187" s="59">
        <v>66.008268262851686</v>
      </c>
      <c r="BD187" s="70" t="s">
        <v>3</v>
      </c>
      <c r="BF187" s="18" cm="1">
        <f t="array" ref="BF187:BF192">_xlfn.LET(_xlpm.x,AX187:AX192, EXP(_xlpm.x) / SUM(EXP(_xlpm.x)))</f>
        <v>5.5821744674647264E-7</v>
      </c>
      <c r="BG187" s="18" cm="1">
        <f t="array" ref="BG187:BG192">_xlfn.LET(_xlpm.x,AY187:AY192, EXP(_xlpm.x) / SUM(EXP(_xlpm.x)))</f>
        <v>8.4568746014184362E-11</v>
      </c>
      <c r="BH187" s="18" cm="1">
        <f t="array" ref="BH187:BH192">_xlfn.LET(_xlpm.x,AZ187:AZ192, EXP(_xlpm.x) / SUM(EXP(_xlpm.x)))</f>
        <v>1.0805309366607164E-11</v>
      </c>
      <c r="BI187" s="18" cm="1">
        <f t="array" ref="BI187:BI192">_xlfn.LET(_xlpm.x,BA187:BA192, EXP(_xlpm.x) / SUM(EXP(_xlpm.x)))</f>
        <v>1.5960495345221008E-14</v>
      </c>
      <c r="BJ187" s="18" cm="1">
        <f t="array" ref="BJ187:BJ192">_xlfn.LET(_xlpm.x,BB187:BB192, EXP(_xlpm.x) / SUM(EXP(_xlpm.x)))</f>
        <v>8.7304239863528093E-15</v>
      </c>
      <c r="BK187" s="18" cm="1">
        <f t="array" ref="BK187:BK192">_xlfn.LET(_xlpm.x,BC187:BC192, EXP(_xlpm.x) / SUM(EXP(_xlpm.x)))</f>
        <v>6.0810700078463361E-12</v>
      </c>
    </row>
    <row r="188" spans="11:63" ht="24" customHeight="1">
      <c r="K188" s="1"/>
      <c r="L188" s="1">
        <v>4</v>
      </c>
      <c r="M188" s="51">
        <v>0</v>
      </c>
      <c r="N188" s="52">
        <v>1</v>
      </c>
      <c r="O188" s="52">
        <v>1</v>
      </c>
      <c r="P188" s="52">
        <v>1</v>
      </c>
      <c r="Q188" s="52">
        <v>1</v>
      </c>
      <c r="R188" s="52">
        <v>0</v>
      </c>
      <c r="S188" s="52">
        <v>2</v>
      </c>
      <c r="T188" s="53">
        <v>1</v>
      </c>
      <c r="U188" s="70" t="s">
        <v>3</v>
      </c>
      <c r="W188" s="1">
        <v>4</v>
      </c>
      <c r="X188" s="40">
        <v>5.6621117184196947</v>
      </c>
      <c r="Y188" s="40">
        <v>7.1397743322894298</v>
      </c>
      <c r="Z188" s="40">
        <v>8.2826634439024733</v>
      </c>
      <c r="AA188" s="40">
        <v>10.001156369218279</v>
      </c>
      <c r="AB188" s="40">
        <v>10.279588773316704</v>
      </c>
      <c r="AC188" s="40">
        <v>8.1735409977736282</v>
      </c>
      <c r="AI188" s="1">
        <v>2</v>
      </c>
      <c r="AJ188" s="54">
        <v>7.8257230948593124</v>
      </c>
      <c r="AK188" s="55">
        <v>5.5007684347755346</v>
      </c>
      <c r="AL188" s="55">
        <v>1.6574234743596268</v>
      </c>
      <c r="AM188" s="56">
        <v>7.6191998708936328</v>
      </c>
      <c r="AN188" s="70" t="s">
        <v>3</v>
      </c>
      <c r="AP188" s="60">
        <v>90.095240097635397</v>
      </c>
      <c r="AQ188" s="1">
        <v>132.21259956076346</v>
      </c>
      <c r="AR188" s="1">
        <v>146.36932768515709</v>
      </c>
      <c r="AS188" s="1">
        <v>182.2810274576409</v>
      </c>
      <c r="AT188" s="1">
        <v>186.2370917871244</v>
      </c>
      <c r="AU188" s="61">
        <v>150.57373470966985</v>
      </c>
      <c r="AV188" s="70" t="s">
        <v>3</v>
      </c>
      <c r="AX188" s="60">
        <v>45.047620048817699</v>
      </c>
      <c r="AY188" s="1">
        <v>66.106299780381732</v>
      </c>
      <c r="AZ188" s="1">
        <v>73.184663842578544</v>
      </c>
      <c r="BA188" s="1">
        <v>91.140513728820451</v>
      </c>
      <c r="BB188" s="1">
        <v>93.118545893562199</v>
      </c>
      <c r="BC188" s="61">
        <v>75.286867354834925</v>
      </c>
      <c r="BD188" s="70" t="s">
        <v>3</v>
      </c>
      <c r="BF188" s="19">
        <v>9.5150850213651946E-5</v>
      </c>
      <c r="BG188" s="19">
        <v>2.8171609617792111E-7</v>
      </c>
      <c r="BH188" s="19">
        <v>1.3616610057183244E-7</v>
      </c>
      <c r="BI188" s="19">
        <v>4.6373985377480829E-9</v>
      </c>
      <c r="BJ188" s="19">
        <v>3.5823154110060213E-9</v>
      </c>
      <c r="BK188" s="19">
        <v>6.510650592516899E-8</v>
      </c>
    </row>
    <row r="189" spans="11:63" ht="24" customHeight="1">
      <c r="K189" s="43" t="s">
        <v>76</v>
      </c>
      <c r="L189" s="1">
        <v>1</v>
      </c>
      <c r="M189" s="44">
        <v>1</v>
      </c>
      <c r="N189" s="45">
        <v>0</v>
      </c>
      <c r="O189" s="45">
        <v>0</v>
      </c>
      <c r="P189" s="45">
        <v>1</v>
      </c>
      <c r="Q189" s="45">
        <v>1</v>
      </c>
      <c r="R189" s="45">
        <v>1</v>
      </c>
      <c r="S189" s="45">
        <v>-1</v>
      </c>
      <c r="T189" s="46">
        <v>1</v>
      </c>
      <c r="U189" s="70" t="s">
        <v>3</v>
      </c>
      <c r="V189" s="1" t="s">
        <v>77</v>
      </c>
      <c r="W189" s="1">
        <v>1</v>
      </c>
      <c r="X189" s="38">
        <v>3.4357434111438598</v>
      </c>
      <c r="Y189" s="38">
        <v>3.0708971116670005</v>
      </c>
      <c r="Z189" s="38">
        <v>2.8175274541754352</v>
      </c>
      <c r="AA189" s="38">
        <v>3.3589857087145996</v>
      </c>
      <c r="AB189" s="38">
        <v>3.5017275584583256</v>
      </c>
      <c r="AC189" s="38">
        <v>4.4172529540568535</v>
      </c>
      <c r="AI189" s="1">
        <v>3</v>
      </c>
      <c r="AJ189" s="54">
        <v>7.2053630272144584</v>
      </c>
      <c r="AK189" s="55">
        <v>5.6435460401249955</v>
      </c>
      <c r="AL189" s="55">
        <v>2.105032876442233</v>
      </c>
      <c r="AM189" s="56">
        <v>8.9643022039258078</v>
      </c>
      <c r="AN189" s="70" t="s">
        <v>3</v>
      </c>
      <c r="AP189" s="60">
        <v>94.149363582866727</v>
      </c>
      <c r="AQ189" s="1">
        <v>140.06139367957815</v>
      </c>
      <c r="AR189" s="1">
        <v>154.80460044870767</v>
      </c>
      <c r="AS189" s="1">
        <v>192.56970975692798</v>
      </c>
      <c r="AT189" s="1">
        <v>196.61790413852646</v>
      </c>
      <c r="AU189" s="61">
        <v>158.88526037200108</v>
      </c>
      <c r="AV189" s="70" t="s">
        <v>3</v>
      </c>
      <c r="AX189" s="60">
        <v>47.074681791433363</v>
      </c>
      <c r="AY189" s="1">
        <v>70.030696839789073</v>
      </c>
      <c r="AZ189" s="1">
        <v>77.402300224353837</v>
      </c>
      <c r="BA189" s="1">
        <v>96.284854878463989</v>
      </c>
      <c r="BB189" s="1">
        <v>98.308952069263228</v>
      </c>
      <c r="BC189" s="61">
        <v>79.442630186000542</v>
      </c>
      <c r="BD189" s="70" t="s">
        <v>3</v>
      </c>
      <c r="BF189" s="19">
        <v>7.2236118629123052E-4</v>
      </c>
      <c r="BG189" s="19">
        <v>1.4261186169332521E-5</v>
      </c>
      <c r="BH189" s="19">
        <v>9.2419839060061516E-6</v>
      </c>
      <c r="BI189" s="19">
        <v>7.9512131355943777E-7</v>
      </c>
      <c r="BJ189" s="19">
        <v>6.4317415162273638E-7</v>
      </c>
      <c r="BK189" s="19">
        <v>4.1538351241881894E-6</v>
      </c>
    </row>
    <row r="190" spans="11:63" ht="24" customHeight="1">
      <c r="K190" s="1"/>
      <c r="L190" s="1">
        <v>2</v>
      </c>
      <c r="M190" s="48">
        <v>1</v>
      </c>
      <c r="N190" s="49">
        <v>0</v>
      </c>
      <c r="O190" s="49">
        <v>1</v>
      </c>
      <c r="P190" s="49">
        <v>0</v>
      </c>
      <c r="Q190" s="49">
        <v>-1</v>
      </c>
      <c r="R190" s="49">
        <v>0</v>
      </c>
      <c r="S190" s="49">
        <v>0</v>
      </c>
      <c r="T190" s="50">
        <v>1</v>
      </c>
      <c r="U190" s="70" t="s">
        <v>3</v>
      </c>
      <c r="W190" s="1">
        <v>2</v>
      </c>
      <c r="X190" s="39">
        <v>3.0946710841942151</v>
      </c>
      <c r="Y190" s="39">
        <v>1.3856528468412912</v>
      </c>
      <c r="Z190" s="39">
        <v>0.78422104855877595</v>
      </c>
      <c r="AA190" s="39">
        <v>2.9772048537600648</v>
      </c>
      <c r="AB190" s="39">
        <v>2.7801099712211923</v>
      </c>
      <c r="AC190" s="39">
        <v>1.3794816026828638</v>
      </c>
      <c r="AI190" s="1">
        <v>4</v>
      </c>
      <c r="AJ190" s="54">
        <v>7.2246858534831651</v>
      </c>
      <c r="AK190" s="55">
        <v>8.2800655395931972</v>
      </c>
      <c r="AL190" s="55">
        <v>2.1818720996380594</v>
      </c>
      <c r="AM190" s="56">
        <v>10.842627354026176</v>
      </c>
      <c r="AN190" s="70" t="s">
        <v>3</v>
      </c>
      <c r="AP190" s="60">
        <v>105.27032673256329</v>
      </c>
      <c r="AQ190" s="1">
        <v>158.73954417691044</v>
      </c>
      <c r="AR190" s="1">
        <v>173.48066632962417</v>
      </c>
      <c r="AS190" s="1">
        <v>212.99090654726609</v>
      </c>
      <c r="AT190" s="1">
        <v>216.98422256896771</v>
      </c>
      <c r="AU190" s="61">
        <v>178.75449497618291</v>
      </c>
      <c r="AV190" s="70" t="s">
        <v>3</v>
      </c>
      <c r="AX190" s="60">
        <v>52.635163366281645</v>
      </c>
      <c r="AY190" s="1">
        <v>79.369772088455221</v>
      </c>
      <c r="AZ190" s="1">
        <v>86.740333164812085</v>
      </c>
      <c r="BA190" s="1">
        <v>106.49545327363305</v>
      </c>
      <c r="BB190" s="1">
        <v>108.49211128448385</v>
      </c>
      <c r="BC190" s="61">
        <v>89.377247488091456</v>
      </c>
      <c r="BD190" s="70" t="s">
        <v>3</v>
      </c>
      <c r="BF190" s="19">
        <v>0.18777633886318049</v>
      </c>
      <c r="BG190" s="19">
        <v>0.16220509658404259</v>
      </c>
      <c r="BH190" s="19">
        <v>0.10500775793520761</v>
      </c>
      <c r="BI190" s="19">
        <v>2.1619215720160411E-2</v>
      </c>
      <c r="BJ190" s="19">
        <v>1.7014470487946725E-2</v>
      </c>
      <c r="BK190" s="19">
        <v>8.5703533596647494E-2</v>
      </c>
    </row>
    <row r="191" spans="11:63" ht="24" customHeight="1">
      <c r="L191" s="1">
        <v>3</v>
      </c>
      <c r="M191" s="48">
        <v>1</v>
      </c>
      <c r="N191" s="49">
        <v>1</v>
      </c>
      <c r="O191" s="49">
        <v>0</v>
      </c>
      <c r="P191" s="49">
        <v>1</v>
      </c>
      <c r="Q191" s="49">
        <v>0</v>
      </c>
      <c r="R191" s="49">
        <v>1</v>
      </c>
      <c r="S191" s="49">
        <v>-1</v>
      </c>
      <c r="T191" s="50">
        <v>3</v>
      </c>
      <c r="U191" s="70" t="s">
        <v>3</v>
      </c>
      <c r="W191" s="1">
        <v>3</v>
      </c>
      <c r="X191" s="39">
        <v>5.9658490857234572</v>
      </c>
      <c r="Y191" s="39">
        <v>4.0177576726752928</v>
      </c>
      <c r="Z191" s="39">
        <v>3.9829250255565487</v>
      </c>
      <c r="AA191" s="39">
        <v>7.5097781218491653</v>
      </c>
      <c r="AB191" s="39">
        <v>7.4289232636353093</v>
      </c>
      <c r="AC191" s="39">
        <v>3.9896113961961626</v>
      </c>
      <c r="AI191" s="1">
        <v>5</v>
      </c>
      <c r="AJ191" s="54">
        <v>7.508036975330743</v>
      </c>
      <c r="AK191" s="55">
        <v>8.2317186308218666</v>
      </c>
      <c r="AL191" s="55">
        <v>1.8877868240327891</v>
      </c>
      <c r="AM191" s="56">
        <v>11.22857339267229</v>
      </c>
      <c r="AN191" s="70" t="s">
        <v>3</v>
      </c>
      <c r="AP191" s="60">
        <v>107.94187721739233</v>
      </c>
      <c r="AQ191" s="1">
        <v>162.01817767504673</v>
      </c>
      <c r="AR191" s="1">
        <v>177.7536993997843</v>
      </c>
      <c r="AS191" s="1">
        <v>220.47106335787689</v>
      </c>
      <c r="AT191" s="1">
        <v>224.86646400146552</v>
      </c>
      <c r="AU191" s="61">
        <v>183.46919744111784</v>
      </c>
      <c r="AV191" s="70" t="s">
        <v>3</v>
      </c>
      <c r="AX191" s="60">
        <v>53.970938608696166</v>
      </c>
      <c r="AY191" s="1">
        <v>81.009088837523365</v>
      </c>
      <c r="AZ191" s="1">
        <v>88.876849699892148</v>
      </c>
      <c r="BA191" s="1">
        <v>110.23553167893844</v>
      </c>
      <c r="BB191" s="1">
        <v>112.43323200073276</v>
      </c>
      <c r="BC191" s="61">
        <v>91.734598720558921</v>
      </c>
      <c r="BD191" s="70" t="s">
        <v>3</v>
      </c>
      <c r="BF191" s="19">
        <v>0.71410271469358166</v>
      </c>
      <c r="BG191" s="19">
        <v>0.83562363292097641</v>
      </c>
      <c r="BH191" s="19">
        <v>0.88940328147299996</v>
      </c>
      <c r="BI191" s="19">
        <v>0.91019689222997058</v>
      </c>
      <c r="BJ191" s="19">
        <v>0.87584129410401257</v>
      </c>
      <c r="BK191" s="19">
        <v>0.90528090643398251</v>
      </c>
    </row>
    <row r="192" spans="11:63" ht="24" customHeight="1">
      <c r="K192" s="1"/>
      <c r="L192" s="1">
        <v>4</v>
      </c>
      <c r="M192" s="51">
        <v>0</v>
      </c>
      <c r="N192" s="52">
        <v>1</v>
      </c>
      <c r="O192" s="52">
        <v>0</v>
      </c>
      <c r="P192" s="52">
        <v>2</v>
      </c>
      <c r="Q192" s="52">
        <v>1</v>
      </c>
      <c r="R192" s="52">
        <v>0</v>
      </c>
      <c r="S192" s="52">
        <v>2</v>
      </c>
      <c r="T192" s="53">
        <v>1</v>
      </c>
      <c r="U192" s="70" t="s">
        <v>3</v>
      </c>
      <c r="W192" s="1">
        <v>4</v>
      </c>
      <c r="X192" s="40">
        <v>6.5823209808780652</v>
      </c>
      <c r="Y192" s="40">
        <v>7.0008300678238964</v>
      </c>
      <c r="Z192" s="40">
        <v>8.1228312191179111</v>
      </c>
      <c r="AA192" s="40">
        <v>8.8706894526628624</v>
      </c>
      <c r="AB192" s="40">
        <v>9.2331654349205241</v>
      </c>
      <c r="AC192" s="40">
        <v>8.2617385575520004</v>
      </c>
      <c r="AI192" s="1">
        <v>6</v>
      </c>
      <c r="AJ192" s="54">
        <v>9.4057635512981239</v>
      </c>
      <c r="AK192" s="55">
        <v>6.7479573027238526</v>
      </c>
      <c r="AL192" s="55">
        <v>0.29193705634287115</v>
      </c>
      <c r="AM192" s="56">
        <v>9.1710359843776832</v>
      </c>
      <c r="AN192" s="70" t="s">
        <v>3</v>
      </c>
      <c r="AP192" s="62">
        <v>103.9554806947144</v>
      </c>
      <c r="AQ192" s="63">
        <v>150.09900511199669</v>
      </c>
      <c r="AR192" s="63">
        <v>167.6108257454444</v>
      </c>
      <c r="AS192" s="63">
        <v>215.28813471647467</v>
      </c>
      <c r="AT192" s="63">
        <v>220.66443396438063</v>
      </c>
      <c r="AU192" s="64">
        <v>174.24967465749734</v>
      </c>
      <c r="AV192" s="70" t="s">
        <v>3</v>
      </c>
      <c r="AX192" s="62">
        <v>51.977740347357198</v>
      </c>
      <c r="AY192" s="63">
        <v>75.049502555998345</v>
      </c>
      <c r="AZ192" s="63">
        <v>83.805412872722201</v>
      </c>
      <c r="BA192" s="63">
        <v>107.64406735823734</v>
      </c>
      <c r="BB192" s="63">
        <v>110.33221698219032</v>
      </c>
      <c r="BC192" s="64">
        <v>87.124837328748669</v>
      </c>
      <c r="BD192" s="70" t="s">
        <v>3</v>
      </c>
      <c r="BF192" s="20">
        <v>9.7302876189286264E-2</v>
      </c>
      <c r="BG192" s="20">
        <v>2.1567275081467922E-3</v>
      </c>
      <c r="BH192" s="20">
        <v>5.5795824309806232E-3</v>
      </c>
      <c r="BI192" s="20">
        <v>6.8183092291140807E-2</v>
      </c>
      <c r="BJ192" s="20">
        <v>0.10714358865156481</v>
      </c>
      <c r="BK192" s="20">
        <v>9.0113410216588474E-3</v>
      </c>
    </row>
    <row r="194" spans="1:63" ht="24" customHeight="1">
      <c r="AO194" t="s">
        <v>78</v>
      </c>
    </row>
    <row r="195" spans="1:63" ht="24" customHeight="1">
      <c r="AP195" t="s">
        <v>100</v>
      </c>
      <c r="BF195" t="s">
        <v>100</v>
      </c>
    </row>
    <row r="196" spans="1:63" ht="24" customHeight="1">
      <c r="AP196" s="1">
        <v>1</v>
      </c>
      <c r="AQ196" s="1">
        <v>2</v>
      </c>
      <c r="AR196" s="1">
        <v>3</v>
      </c>
      <c r="AS196" s="1">
        <v>4</v>
      </c>
      <c r="AT196" s="1">
        <v>5</v>
      </c>
      <c r="AU196" s="1">
        <v>6</v>
      </c>
      <c r="BF196" s="1">
        <v>1</v>
      </c>
      <c r="BG196" s="1">
        <v>2</v>
      </c>
      <c r="BH196" s="1">
        <v>3</v>
      </c>
      <c r="BI196" s="1">
        <v>4</v>
      </c>
      <c r="BJ196" s="1">
        <v>5</v>
      </c>
      <c r="BK196" s="1">
        <v>6</v>
      </c>
    </row>
    <row r="197" spans="1:63" ht="24" customHeight="1">
      <c r="AO197" s="1">
        <v>1</v>
      </c>
      <c r="AP197" s="38" cm="1">
        <f t="array" ref="AP197:AU200">X189:AC192</f>
        <v>3.4357434111438598</v>
      </c>
      <c r="AQ197" s="38">
        <v>3.0708971116670005</v>
      </c>
      <c r="AR197" s="38">
        <v>2.8175274541754352</v>
      </c>
      <c r="AS197" s="38">
        <v>3.3589857087145996</v>
      </c>
      <c r="AT197" s="38">
        <v>3.5017275584583256</v>
      </c>
      <c r="AU197" s="38">
        <v>4.4172529540568535</v>
      </c>
      <c r="BD197" s="70" t="s">
        <v>3</v>
      </c>
      <c r="BE197" s="1">
        <v>1</v>
      </c>
      <c r="BF197" s="65" cm="1">
        <f t="array" ref="BF197:BK200">MMULT(_xlfn.ANCHORARRAY(AP197),BF187:BK192)</f>
        <v>3.5634720004111586</v>
      </c>
      <c r="BG197" s="65">
        <v>3.480538762856638</v>
      </c>
      <c r="BH197" s="65">
        <v>3.4918404242340437</v>
      </c>
      <c r="BI197" s="65">
        <v>3.5610643981393793</v>
      </c>
      <c r="BJ197" s="65">
        <v>3.5973911162513423</v>
      </c>
      <c r="BK197" s="65">
        <v>3.4977413189922029</v>
      </c>
    </row>
    <row r="198" spans="1:63" ht="24" customHeight="1">
      <c r="AO198" s="1">
        <v>2</v>
      </c>
      <c r="AP198" s="39">
        <v>3.0946710841942151</v>
      </c>
      <c r="AQ198" s="39">
        <v>1.3856528468412912</v>
      </c>
      <c r="AR198" s="39">
        <v>0.78422104855877595</v>
      </c>
      <c r="AS198" s="39">
        <v>2.9772048537600648</v>
      </c>
      <c r="AT198" s="39">
        <v>2.7801099712211923</v>
      </c>
      <c r="AU198" s="39">
        <v>1.3794816026828638</v>
      </c>
      <c r="BD198" s="70" t="s">
        <v>3</v>
      </c>
      <c r="BE198" s="1">
        <v>2</v>
      </c>
      <c r="BF198" s="66">
        <v>2.6792602970645736</v>
      </c>
      <c r="BG198" s="66">
        <v>2.8090301353905986</v>
      </c>
      <c r="BH198" s="66">
        <v>2.7929729056519816</v>
      </c>
      <c r="BI198" s="66">
        <v>2.6888702412460304</v>
      </c>
      <c r="BJ198" s="66">
        <v>2.6333937978115447</v>
      </c>
      <c r="BK198" s="66">
        <v>2.7843717778552519</v>
      </c>
    </row>
    <row r="199" spans="1:63" ht="24" customHeight="1">
      <c r="AO199" s="1">
        <v>3</v>
      </c>
      <c r="AP199" s="39">
        <v>5.9658490857234572</v>
      </c>
      <c r="AQ199" s="39">
        <v>4.0177576726752928</v>
      </c>
      <c r="AR199" s="39">
        <v>3.9829250255565487</v>
      </c>
      <c r="AS199" s="39">
        <v>7.5097781218491653</v>
      </c>
      <c r="AT199" s="39">
        <v>7.4289232636353093</v>
      </c>
      <c r="AU199" s="39">
        <v>3.9896113961961626</v>
      </c>
      <c r="BD199" s="70" t="s">
        <v>3</v>
      </c>
      <c r="BE199" s="1">
        <v>3</v>
      </c>
      <c r="BF199" s="66">
        <v>7.1066363086812867</v>
      </c>
      <c r="BG199" s="66">
        <v>7.4345705700811795</v>
      </c>
      <c r="BH199" s="66">
        <v>7.4181914145831076</v>
      </c>
      <c r="BI199" s="66">
        <v>7.1961656079758338</v>
      </c>
      <c r="BJ199" s="66">
        <v>7.0617965216679721</v>
      </c>
      <c r="BK199" s="66">
        <v>7.404845462368872</v>
      </c>
    </row>
    <row r="200" spans="1:63" ht="24" customHeight="1">
      <c r="AO200" s="1">
        <v>4</v>
      </c>
      <c r="AP200" s="40">
        <v>6.5823209808780652</v>
      </c>
      <c r="AQ200" s="40">
        <v>7.0008300678238964</v>
      </c>
      <c r="AR200" s="40">
        <v>8.1228312191179111</v>
      </c>
      <c r="AS200" s="40">
        <v>8.8706894526628624</v>
      </c>
      <c r="AT200" s="40">
        <v>9.2331654349205241</v>
      </c>
      <c r="AU200" s="40">
        <v>8.2617385575520004</v>
      </c>
      <c r="BD200" s="70" t="s">
        <v>3</v>
      </c>
      <c r="BE200" s="1">
        <v>4</v>
      </c>
      <c r="BF200" s="67">
        <v>9.0695624421737389</v>
      </c>
      <c r="BG200" s="67">
        <v>9.1722584163485052</v>
      </c>
      <c r="BH200" s="67">
        <v>9.1896719226923409</v>
      </c>
      <c r="BI200" s="67">
        <v>9.1590932068303328</v>
      </c>
      <c r="BJ200" s="67">
        <v>9.122915214128744</v>
      </c>
      <c r="BK200" s="67">
        <v>9.1933413460266138</v>
      </c>
    </row>
    <row r="205" spans="1:63" s="96" customFormat="1" ht="32.25" thickBot="1">
      <c r="A205" s="96" t="s">
        <v>128</v>
      </c>
    </row>
    <row r="206" spans="1:63" ht="24" customHeight="1" thickTop="1"/>
    <row r="209" spans="2:24" ht="24" customHeight="1">
      <c r="O209" s="84" cm="1">
        <f t="array" aca="1" ref="O209:O212" ca="1">_xlfn.RANDARRAY(4,1,0,3,TRUE)</f>
        <v>0</v>
      </c>
      <c r="X209" s="84" cm="1">
        <f t="array" aca="1" ref="X209:X212" ca="1">_xlfn.ANCHORARRAY(O209)</f>
        <v>0</v>
      </c>
    </row>
    <row r="210" spans="2:24" ht="24" customHeight="1">
      <c r="J210" t="s">
        <v>101</v>
      </c>
      <c r="O210" s="92">
        <f ca="1"/>
        <v>2</v>
      </c>
      <c r="X210" s="92">
        <f ca="1"/>
        <v>2</v>
      </c>
    </row>
    <row r="211" spans="2:24" ht="24" customHeight="1">
      <c r="J211">
        <v>1</v>
      </c>
      <c r="K211">
        <v>2</v>
      </c>
      <c r="L211">
        <v>3</v>
      </c>
      <c r="M211">
        <v>4</v>
      </c>
      <c r="O211" s="92">
        <f ca="1"/>
        <v>0</v>
      </c>
      <c r="X211" s="92">
        <f ca="1"/>
        <v>0</v>
      </c>
    </row>
    <row r="212" spans="2:24" ht="24" customHeight="1">
      <c r="J212" t="s">
        <v>102</v>
      </c>
      <c r="O212" s="85">
        <f ca="1"/>
        <v>2</v>
      </c>
      <c r="S212" t="s">
        <v>129</v>
      </c>
      <c r="X212" s="85">
        <f ca="1"/>
        <v>2</v>
      </c>
    </row>
    <row r="213" spans="2:24" ht="24" customHeight="1">
      <c r="D213">
        <v>1</v>
      </c>
      <c r="E213">
        <v>2</v>
      </c>
      <c r="J213">
        <v>1</v>
      </c>
      <c r="L213">
        <v>2</v>
      </c>
    </row>
    <row r="214" spans="2:24" ht="24" customHeight="1">
      <c r="B214" t="s">
        <v>100</v>
      </c>
      <c r="C214" cm="1">
        <f t="array" ref="C214:C228">_xlfn.SEQUENCE(15,1)</f>
        <v>1</v>
      </c>
      <c r="D214" cm="1">
        <f t="array" ref="D214:E228">_xlfn.LET(_xlpm.pos,_xlfn.ANCHORARRAY(C214),_xlpm.pair, D213:E213,_xlpm.pos/_xlpm.pair/10)</f>
        <v>0.1</v>
      </c>
      <c r="E214">
        <v>0.05</v>
      </c>
      <c r="J214" s="93" cm="1">
        <f t="array" aca="1" ref="J214:M218" ca="1">_xlfn.RANDARRAY(5,4,-10,10,TRUE)</f>
        <v>-1</v>
      </c>
      <c r="K214" s="94">
        <f ca="1"/>
        <v>9</v>
      </c>
      <c r="L214" s="93">
        <f ca="1"/>
        <v>-2</v>
      </c>
      <c r="M214" s="95">
        <f ca="1"/>
        <v>-6</v>
      </c>
      <c r="O214" s="117" cm="1">
        <f t="array" aca="1" ref="O214:O228" ca="1">MMULT(J214:M228,_xlfn.ANCHORARRAY(O209))</f>
        <v>6</v>
      </c>
      <c r="S214" s="93" cm="1">
        <f t="array" aca="1" ref="S214:T214" ca="1">ROT(J214:K214,D214)</f>
        <v>-1.8935049150994794</v>
      </c>
      <c r="T214" s="94">
        <f ca="1"/>
        <v>8.8552040708554056</v>
      </c>
      <c r="U214" s="93" cm="1">
        <f t="array" aca="1" ref="U214:V214" ca="1">ROT(L214:M214,E214)</f>
        <v>-1.6976255051658626</v>
      </c>
      <c r="V214" s="95">
        <f ca="1"/>
        <v>-6.0924599009111544</v>
      </c>
      <c r="X214" s="117" cm="1">
        <f t="array" aca="1" ref="X214:X228" ca="1">MMULT(S214:T228,X209:X210)+MMULT(U214:V228,X211:X212)</f>
        <v>5.5254883398885024</v>
      </c>
    </row>
    <row r="215" spans="2:24" ht="24" customHeight="1">
      <c r="C215">
        <v>2</v>
      </c>
      <c r="D215">
        <v>0.2</v>
      </c>
      <c r="E215">
        <v>0.1</v>
      </c>
      <c r="J215" s="93">
        <f ca="1"/>
        <v>-4</v>
      </c>
      <c r="K215" s="94">
        <f ca="1"/>
        <v>4</v>
      </c>
      <c r="L215" s="93">
        <f ca="1"/>
        <v>-5</v>
      </c>
      <c r="M215" s="95">
        <f ca="1"/>
        <v>4</v>
      </c>
      <c r="O215" s="118">
        <f ca="1"/>
        <v>16</v>
      </c>
      <c r="S215" s="93" cm="1">
        <f t="array" aca="1" ref="S215:T215" ca="1">ROT(J215:K215,D215)</f>
        <v>-4.7149436345452109</v>
      </c>
      <c r="T215" s="94">
        <f ca="1"/>
        <v>3.1255889881847216</v>
      </c>
      <c r="U215" s="93" cm="1">
        <f t="array" aca="1" ref="U215:V215" ca="1">ROT(L215:M215,E215)</f>
        <v>-5.3743544929774423</v>
      </c>
      <c r="V215" s="95">
        <f ca="1"/>
        <v>3.4808495778779625</v>
      </c>
      <c r="X215" s="118">
        <f ca="1"/>
        <v>13.212877132125367</v>
      </c>
    </row>
    <row r="216" spans="2:24" ht="24" customHeight="1">
      <c r="C216">
        <v>3</v>
      </c>
      <c r="D216">
        <v>0.3</v>
      </c>
      <c r="E216">
        <v>0.15</v>
      </c>
      <c r="J216" s="93">
        <f ca="1"/>
        <v>-10</v>
      </c>
      <c r="K216" s="94">
        <f ca="1"/>
        <v>10</v>
      </c>
      <c r="L216" s="93">
        <f ca="1"/>
        <v>2</v>
      </c>
      <c r="M216" s="95">
        <f ca="1"/>
        <v>4</v>
      </c>
      <c r="O216" s="118">
        <f ca="1"/>
        <v>28</v>
      </c>
      <c r="S216" s="93" cm="1">
        <f t="array" aca="1" ref="S216:T216" ca="1">ROT(J216:K216,D216)</f>
        <v>-12.508566957869455</v>
      </c>
      <c r="T216" s="94">
        <f ca="1"/>
        <v>6.5981628246426638</v>
      </c>
      <c r="U216" s="93" cm="1">
        <f t="array" aca="1" ref="U216:V216" ca="1">ROT(L216:M216,E216)</f>
        <v>1.3797896259776876</v>
      </c>
      <c r="V216" s="95">
        <f ca="1"/>
        <v>4.2539605766913677</v>
      </c>
      <c r="X216" s="118">
        <f ca="1"/>
        <v>21.704246802668063</v>
      </c>
    </row>
    <row r="217" spans="2:24" ht="24" customHeight="1">
      <c r="C217">
        <v>4</v>
      </c>
      <c r="D217">
        <v>0.4</v>
      </c>
      <c r="E217">
        <v>0.2</v>
      </c>
      <c r="J217" s="93">
        <f ca="1"/>
        <v>2</v>
      </c>
      <c r="K217" s="94">
        <f ca="1"/>
        <v>1</v>
      </c>
      <c r="L217" s="93">
        <f ca="1"/>
        <v>4</v>
      </c>
      <c r="M217" s="95">
        <f ca="1"/>
        <v>-5</v>
      </c>
      <c r="O217" s="118">
        <f ca="1"/>
        <v>-8</v>
      </c>
      <c r="S217" s="93" cm="1">
        <f t="array" aca="1" ref="S217:T217" ca="1">ROT(J217:K217,D217)</f>
        <v>1.4527036456971196</v>
      </c>
      <c r="T217" s="94">
        <f ca="1"/>
        <v>1.6998976786201863</v>
      </c>
      <c r="U217" s="93" cm="1">
        <f t="array" aca="1" ref="U217:V217" ca="1">ROT(L217:M217,E217)</f>
        <v>4.9136129653402723</v>
      </c>
      <c r="V217" s="95">
        <f ca="1"/>
        <v>-4.1056555660259626</v>
      </c>
      <c r="X217" s="118">
        <f ca="1"/>
        <v>-4.8115157748115527</v>
      </c>
    </row>
    <row r="218" spans="2:24" ht="24" customHeight="1">
      <c r="C218">
        <v>5</v>
      </c>
      <c r="D218">
        <v>0.5</v>
      </c>
      <c r="E218">
        <v>0.25</v>
      </c>
      <c r="J218" s="93">
        <f ca="1"/>
        <v>-2</v>
      </c>
      <c r="K218" s="94">
        <f ca="1"/>
        <v>-9</v>
      </c>
      <c r="L218" s="93">
        <f ca="1"/>
        <v>-3</v>
      </c>
      <c r="M218" s="95">
        <f ca="1"/>
        <v>2</v>
      </c>
      <c r="O218" s="118">
        <f ca="1"/>
        <v>-14</v>
      </c>
      <c r="S218" s="93" cm="1">
        <f t="array" aca="1" ref="S218:T218" ca="1">ROT(J218:K218,D218)</f>
        <v>2.5596647236570815</v>
      </c>
      <c r="T218" s="94">
        <f ca="1"/>
        <v>-8.8570941342217608</v>
      </c>
      <c r="U218" s="93" cm="1">
        <f t="array" aca="1" ref="U218:V218" ca="1">ROT(L218:M218,E218)</f>
        <v>-3.4015451836409802</v>
      </c>
      <c r="V218" s="95">
        <f ca="1"/>
        <v>1.1956129656577206</v>
      </c>
      <c r="X218" s="118">
        <f ca="1"/>
        <v>-15.322962337128081</v>
      </c>
    </row>
    <row r="219" spans="2:24" ht="24" customHeight="1">
      <c r="C219">
        <v>6</v>
      </c>
      <c r="D219">
        <v>0.6</v>
      </c>
      <c r="E219">
        <v>0.3</v>
      </c>
      <c r="J219" s="93">
        <v>10</v>
      </c>
      <c r="K219" s="94">
        <v>5</v>
      </c>
      <c r="L219" s="93">
        <v>3</v>
      </c>
      <c r="M219" s="95">
        <v>3</v>
      </c>
      <c r="O219" s="118">
        <f ca="1"/>
        <v>16</v>
      </c>
      <c r="S219" s="93" cm="1">
        <f t="array" ref="S219:T219">ROT(J219:K219,D219)</f>
        <v>5.4301437821216059</v>
      </c>
      <c r="T219" s="94">
        <v>9.773102808498745</v>
      </c>
      <c r="U219" s="93" cm="1">
        <f t="array" ref="U219:V219">ROT(L219:M219,E219)</f>
        <v>1.9794488473927996</v>
      </c>
      <c r="V219" s="95">
        <v>3.7525700873608367</v>
      </c>
      <c r="X219" s="118">
        <f ca="1"/>
        <v>27.051345791719164</v>
      </c>
    </row>
    <row r="220" spans="2:24" ht="24" customHeight="1">
      <c r="C220">
        <v>7</v>
      </c>
      <c r="D220">
        <v>0.7</v>
      </c>
      <c r="E220">
        <v>0.35</v>
      </c>
      <c r="J220" s="93">
        <v>10</v>
      </c>
      <c r="K220" s="94">
        <v>5</v>
      </c>
      <c r="L220" s="93">
        <v>3</v>
      </c>
      <c r="M220" s="95">
        <v>3</v>
      </c>
      <c r="O220" s="118">
        <f ca="1"/>
        <v>16</v>
      </c>
      <c r="S220" s="93" cm="1">
        <f t="array" ref="S220:T220">ROT(J220:K220,D220)</f>
        <v>4.4273334366564301</v>
      </c>
      <c r="T220" s="94">
        <v>10.266387808799353</v>
      </c>
      <c r="U220" s="93" cm="1">
        <f t="array" ref="U220:V220">ROT(L220:M220,E220)</f>
        <v>1.7894247161757826</v>
      </c>
      <c r="V220" s="95">
        <v>3.8468115609084905</v>
      </c>
      <c r="X220" s="118">
        <f ca="1"/>
        <v>28.226398739415686</v>
      </c>
    </row>
    <row r="221" spans="2:24" ht="24" customHeight="1">
      <c r="C221">
        <v>8</v>
      </c>
      <c r="D221">
        <v>0.8</v>
      </c>
      <c r="E221">
        <v>0.4</v>
      </c>
      <c r="J221" s="93">
        <v>10</v>
      </c>
      <c r="K221" s="94">
        <v>5</v>
      </c>
      <c r="L221" s="93">
        <v>3</v>
      </c>
      <c r="M221" s="95">
        <v>3</v>
      </c>
      <c r="O221" s="118">
        <f ca="1"/>
        <v>16</v>
      </c>
      <c r="S221" s="93" cm="1">
        <f t="array" ref="S221:T221">ROT(J221:K221,D221)</f>
        <v>3.3802866389740398</v>
      </c>
      <c r="T221" s="94">
        <v>10.657094455731055</v>
      </c>
      <c r="U221" s="93" cm="1">
        <f t="array" ref="U221:V221">ROT(L221:M221,E221)</f>
        <v>1.5949279550827038</v>
      </c>
      <c r="V221" s="95">
        <v>3.9314380089346068</v>
      </c>
      <c r="X221" s="118">
        <f ca="1"/>
        <v>29.177064929331323</v>
      </c>
    </row>
    <row r="222" spans="2:24" ht="24" customHeight="1">
      <c r="C222">
        <v>9</v>
      </c>
      <c r="D222">
        <v>0.9</v>
      </c>
      <c r="E222">
        <v>0.45</v>
      </c>
      <c r="J222" s="93" cm="1">
        <f t="array" aca="1" ref="J222:M226" ca="1">_xlfn.RANDARRAY(5,4,-10,10,TRUE)</f>
        <v>6</v>
      </c>
      <c r="K222" s="94">
        <f ca="1"/>
        <v>5</v>
      </c>
      <c r="L222" s="93">
        <f ca="1"/>
        <v>-10</v>
      </c>
      <c r="M222" s="95">
        <f ca="1"/>
        <v>1</v>
      </c>
      <c r="O222" s="118">
        <f ca="1"/>
        <v>12</v>
      </c>
      <c r="S222" s="93" cm="1">
        <f t="array" aca="1" ref="S222:T222" ca="1">ROT(J222:K222,D222)</f>
        <v>-0.18697473851343061</v>
      </c>
      <c r="T222" s="94">
        <f ca="1"/>
        <v>7.8080112991182222</v>
      </c>
      <c r="U222" s="93" cm="1">
        <f t="array" aca="1" ref="U222:V222" ca="1">ROT(L222:M222,E222)</f>
        <v>-9.4394365576379986</v>
      </c>
      <c r="V222" s="95">
        <f ca="1"/>
        <v>-3.4492082387596255</v>
      </c>
      <c r="X222" s="118">
        <f ca="1"/>
        <v>8.7176061207171927</v>
      </c>
    </row>
    <row r="223" spans="2:24" ht="24" customHeight="1">
      <c r="C223">
        <v>10</v>
      </c>
      <c r="D223">
        <v>1</v>
      </c>
      <c r="E223">
        <v>0.5</v>
      </c>
      <c r="J223" s="93">
        <f ca="1"/>
        <v>7</v>
      </c>
      <c r="K223" s="94">
        <f ca="1"/>
        <v>-1</v>
      </c>
      <c r="L223" s="93">
        <f ca="1"/>
        <v>-9</v>
      </c>
      <c r="M223" s="95">
        <f ca="1"/>
        <v>1</v>
      </c>
      <c r="O223" s="118">
        <f ca="1"/>
        <v>0</v>
      </c>
      <c r="S223" s="93" cm="1">
        <f t="array" aca="1" ref="S223:T223" ca="1">ROT(J223:K223,D223)</f>
        <v>4.6235871258848746</v>
      </c>
      <c r="T223" s="94">
        <f ca="1"/>
        <v>5.3499945877871351</v>
      </c>
      <c r="U223" s="93" cm="1">
        <f t="array" aca="1" ref="U223:V223" ca="1">ROT(L223:M223,E223)</f>
        <v>-8.3776685956175569</v>
      </c>
      <c r="V223" s="95">
        <f ca="1"/>
        <v>-3.4372472855474543</v>
      </c>
      <c r="X223" s="118">
        <f ca="1"/>
        <v>3.8254946044793616</v>
      </c>
    </row>
    <row r="224" spans="2:24" ht="24" customHeight="1">
      <c r="C224">
        <v>11</v>
      </c>
      <c r="D224">
        <v>1.1000000000000001</v>
      </c>
      <c r="E224">
        <v>0.55000000000000004</v>
      </c>
      <c r="J224" s="93">
        <f ca="1"/>
        <v>-8</v>
      </c>
      <c r="K224" s="94">
        <f ca="1"/>
        <v>-5</v>
      </c>
      <c r="L224" s="93">
        <f ca="1"/>
        <v>-5</v>
      </c>
      <c r="M224" s="95">
        <f ca="1"/>
        <v>-7</v>
      </c>
      <c r="O224" s="118">
        <f ca="1"/>
        <v>-24</v>
      </c>
      <c r="S224" s="93" cm="1">
        <f t="array" aca="1" ref="S224:T224" ca="1">ROT(J224:K224,D224)</f>
        <v>0.82726782890255857</v>
      </c>
      <c r="T224" s="94">
        <f ca="1"/>
        <v>-9.3976394876193705</v>
      </c>
      <c r="U224" s="93" cm="1">
        <f t="array" aca="1" ref="U224:V224" ca="1">ROT(L224:M224,E224)</f>
        <v>-0.60381200778291388</v>
      </c>
      <c r="V224" s="95">
        <f ca="1"/>
        <v>-8.5811077990698355</v>
      </c>
      <c r="X224" s="118">
        <f ca="1"/>
        <v>-35.957494573378412</v>
      </c>
    </row>
    <row r="225" spans="1:24" ht="24" customHeight="1">
      <c r="C225">
        <v>12</v>
      </c>
      <c r="D225">
        <v>1.2</v>
      </c>
      <c r="E225">
        <v>0.6</v>
      </c>
      <c r="J225" s="93">
        <f ca="1"/>
        <v>4</v>
      </c>
      <c r="K225" s="94">
        <f ca="1"/>
        <v>6</v>
      </c>
      <c r="L225" s="93">
        <f ca="1"/>
        <v>2</v>
      </c>
      <c r="M225" s="95">
        <f ca="1"/>
        <v>-10</v>
      </c>
      <c r="O225" s="118">
        <f ca="1"/>
        <v>-8</v>
      </c>
      <c r="S225" s="93" cm="1">
        <f t="array" aca="1" ref="S225:T225" ca="1">ROT(J225:K225,D225)</f>
        <v>-4.1428034978966632</v>
      </c>
      <c r="T225" s="94">
        <f ca="1"/>
        <v>5.9023028707289473</v>
      </c>
      <c r="U225" s="93" cm="1">
        <f t="array" aca="1" ref="U225:V225" ca="1">ROT(L225:M225,E225)</f>
        <v>7.2970959637697099</v>
      </c>
      <c r="V225" s="95">
        <f ca="1"/>
        <v>-7.1240712023067125</v>
      </c>
      <c r="X225" s="118">
        <f ca="1"/>
        <v>-2.4435366631555304</v>
      </c>
    </row>
    <row r="226" spans="1:24" ht="24" customHeight="1">
      <c r="C226">
        <v>13</v>
      </c>
      <c r="D226">
        <v>1.3</v>
      </c>
      <c r="E226">
        <v>0.65</v>
      </c>
      <c r="J226" s="93">
        <f ca="1"/>
        <v>6</v>
      </c>
      <c r="K226" s="94">
        <f ca="1"/>
        <v>4</v>
      </c>
      <c r="L226" s="93">
        <f ca="1"/>
        <v>7</v>
      </c>
      <c r="M226" s="95">
        <f ca="1"/>
        <v>2</v>
      </c>
      <c r="O226" s="118">
        <f ca="1"/>
        <v>12</v>
      </c>
      <c r="S226" s="93" cm="1">
        <f t="array" aca="1" ref="S226:T226" ca="1">ROT(J226:K226,D226)</f>
        <v>-2.2492397699212479</v>
      </c>
      <c r="T226" s="94">
        <f ca="1"/>
        <v>6.8513444270015071</v>
      </c>
      <c r="U226" s="93" cm="1">
        <f t="array" aca="1" ref="U226:V226" ca="1">ROT(L226:M226,E226)</f>
        <v>4.362213778371312</v>
      </c>
      <c r="V226" s="95">
        <f ca="1"/>
        <v>5.8284724372503884</v>
      </c>
      <c r="X226" s="118">
        <f ca="1"/>
        <v>25.359633728503791</v>
      </c>
    </row>
    <row r="227" spans="1:24" ht="24" customHeight="1">
      <c r="C227">
        <v>14</v>
      </c>
      <c r="D227">
        <v>1.4</v>
      </c>
      <c r="E227">
        <v>0.7</v>
      </c>
      <c r="J227" s="93">
        <v>10</v>
      </c>
      <c r="K227" s="94">
        <v>10</v>
      </c>
      <c r="L227" s="93">
        <v>0</v>
      </c>
      <c r="M227" s="95">
        <v>2</v>
      </c>
      <c r="O227" s="118">
        <f ca="1"/>
        <v>24</v>
      </c>
      <c r="S227" s="93" cm="1">
        <f t="array" ref="S227:T227">ROT(J227:K227,D227)</f>
        <v>-8.1548258708821901</v>
      </c>
      <c r="T227" s="94">
        <v>11.554168728887012</v>
      </c>
      <c r="U227" s="93" cm="1">
        <f t="array" ref="U227:V227">ROT(L227:M227,E227)</f>
        <v>-1.288435374475382</v>
      </c>
      <c r="V227" s="95">
        <v>1.529684374568977</v>
      </c>
      <c r="X227" s="118">
        <f ca="1"/>
        <v>26.167706206911976</v>
      </c>
    </row>
    <row r="228" spans="1:24" ht="24" customHeight="1">
      <c r="C228">
        <v>15</v>
      </c>
      <c r="D228">
        <v>1.5</v>
      </c>
      <c r="E228">
        <v>0.75</v>
      </c>
      <c r="J228" s="93">
        <v>10</v>
      </c>
      <c r="K228" s="94">
        <v>10</v>
      </c>
      <c r="L228" s="93">
        <v>0</v>
      </c>
      <c r="M228" s="95">
        <v>2</v>
      </c>
      <c r="O228" s="119">
        <f ca="1"/>
        <v>24</v>
      </c>
      <c r="S228" s="93" cm="1">
        <f t="array" ref="S228:T228">ROT(J228:K228,D228)</f>
        <v>-9.2675778493635157</v>
      </c>
      <c r="T228" s="94">
        <v>10.682321882717574</v>
      </c>
      <c r="U228" s="93" cm="1">
        <f t="array" ref="U228:V228">ROT(L228:M228,E228)</f>
        <v>-1.3632775200466682</v>
      </c>
      <c r="V228" s="95">
        <v>1.4633777377476418</v>
      </c>
      <c r="X228" s="119">
        <f ca="1"/>
        <v>24.291399240930431</v>
      </c>
    </row>
    <row r="232" spans="1:24" s="96" customFormat="1" ht="32.25" thickBot="1">
      <c r="A232" s="96" t="s">
        <v>103</v>
      </c>
    </row>
    <row r="233" spans="1:24" ht="24" customHeight="1" thickTop="1"/>
    <row r="235" spans="1:24" ht="24" customHeight="1">
      <c r="O235" s="84" cm="1">
        <f t="array" aca="1" ref="O235:O238" ca="1">_xlfn.RANDARRAY(4,1,0,3,TRUE)</f>
        <v>2</v>
      </c>
      <c r="X235" s="84" cm="1">
        <f t="array" aca="1" ref="X235:X238" ca="1">_xlfn.ANCHORARRAY(O235)</f>
        <v>2</v>
      </c>
    </row>
    <row r="236" spans="1:24" ht="24" customHeight="1">
      <c r="J236" t="s">
        <v>101</v>
      </c>
      <c r="O236" s="92">
        <f ca="1"/>
        <v>2</v>
      </c>
      <c r="X236" s="92">
        <f ca="1"/>
        <v>2</v>
      </c>
    </row>
    <row r="237" spans="1:24" ht="24" customHeight="1">
      <c r="J237">
        <v>1</v>
      </c>
      <c r="K237">
        <v>2</v>
      </c>
      <c r="L237">
        <v>3</v>
      </c>
      <c r="M237">
        <v>4</v>
      </c>
      <c r="O237" s="92">
        <f ca="1"/>
        <v>0</v>
      </c>
      <c r="X237" s="92">
        <f ca="1"/>
        <v>0</v>
      </c>
    </row>
    <row r="238" spans="1:24" ht="24" customHeight="1">
      <c r="J238" t="s">
        <v>102</v>
      </c>
      <c r="O238" s="85">
        <f ca="1"/>
        <v>0</v>
      </c>
      <c r="X238" s="85">
        <f ca="1"/>
        <v>0</v>
      </c>
    </row>
    <row r="239" spans="1:24" ht="24" customHeight="1">
      <c r="D239">
        <v>1</v>
      </c>
      <c r="E239">
        <v>2</v>
      </c>
      <c r="J239">
        <v>1</v>
      </c>
      <c r="L239">
        <v>2</v>
      </c>
    </row>
    <row r="240" spans="1:24" ht="24" customHeight="1">
      <c r="B240" t="s">
        <v>100</v>
      </c>
      <c r="C240" s="102" cm="1">
        <f t="array" ref="C240:C247">_xlfn.SEQUENCE(8,1)</f>
        <v>1</v>
      </c>
      <c r="D240" cm="1">
        <f t="array" ref="D240:E264">_xlfn.LET(_xlpm.pos,C240:C264,_xlpm.pair, D239:E239,_xlpm.pos/_xlpm.pair/10)</f>
        <v>0.1</v>
      </c>
      <c r="E240">
        <v>0.05</v>
      </c>
      <c r="H240" t="s">
        <v>100</v>
      </c>
      <c r="I240" cm="1">
        <f t="array" ref="I240:I264">_xlfn.SEQUENCE(25,1)</f>
        <v>1</v>
      </c>
      <c r="J240" s="93" cm="1">
        <f t="array" aca="1" ref="J240:M244" ca="1">_xlfn.RANDARRAY(5,4,-10,10,TRUE)</f>
        <v>3</v>
      </c>
      <c r="K240" s="94">
        <f ca="1"/>
        <v>-7</v>
      </c>
      <c r="L240" s="93">
        <f ca="1"/>
        <v>9</v>
      </c>
      <c r="M240" s="95">
        <f ca="1"/>
        <v>2</v>
      </c>
      <c r="O240" s="117" cm="1">
        <f t="array" aca="1" ref="O240:O264" ca="1">MMULT(J240:M264,_xlfn.ANCHORARRAY(O235))</f>
        <v>-8</v>
      </c>
      <c r="S240" s="93" cm="1">
        <f t="array" aca="1" ref="S240:T240" ca="1">ROT(J240:K240,D240)</f>
        <v>3.6838464123618744</v>
      </c>
      <c r="T240" s="94">
        <f ca="1"/>
        <v>-6.6655289070056964</v>
      </c>
      <c r="U240" s="93" cm="1">
        <f t="array" aca="1" ref="U240:V240" ca="1">ROT(L240:M240,E240)</f>
        <v>8.8887940050133416</v>
      </c>
      <c r="V240" s="95">
        <f ca="1"/>
        <v>2.4473130442260373</v>
      </c>
      <c r="X240" s="117" cm="1">
        <f t="array" aca="1" ref="X240:X264" ca="1">MMULT(S240:T264,X235:X236)+MMULT(U240:V264,X237:X238)</f>
        <v>-5.9633649892876441</v>
      </c>
    </row>
    <row r="241" spans="3:24" ht="24" customHeight="1">
      <c r="C241" s="102">
        <v>2</v>
      </c>
      <c r="D241">
        <v>0.2</v>
      </c>
      <c r="E241">
        <v>0.1</v>
      </c>
      <c r="I241">
        <v>2</v>
      </c>
      <c r="J241" s="93">
        <f ca="1"/>
        <v>-6</v>
      </c>
      <c r="K241" s="94">
        <f ca="1"/>
        <v>-4</v>
      </c>
      <c r="L241" s="93">
        <f ca="1"/>
        <v>-2</v>
      </c>
      <c r="M241" s="95">
        <f ca="1"/>
        <v>3</v>
      </c>
      <c r="O241" s="118">
        <f ca="1"/>
        <v>-20</v>
      </c>
      <c r="S241" s="93" cm="1">
        <f t="array" aca="1" ref="S241:T241" ca="1">ROT(J241:K241,D241)</f>
        <v>-5.0857221438672049</v>
      </c>
      <c r="T241" s="94">
        <f ca="1"/>
        <v>-5.1122822961353336</v>
      </c>
      <c r="U241" s="93" cm="1">
        <f t="array" aca="1" ref="U241:V241" ca="1">ROT(L241:M241,E241)</f>
        <v>-2.2895085804965363</v>
      </c>
      <c r="V241" s="95">
        <f ca="1"/>
        <v>2.7853456625404212</v>
      </c>
      <c r="X241" s="118">
        <f ca="1"/>
        <v>-20.396008880005077</v>
      </c>
    </row>
    <row r="242" spans="3:24" ht="24" customHeight="1">
      <c r="C242" s="102">
        <v>3</v>
      </c>
      <c r="D242">
        <v>0.3</v>
      </c>
      <c r="E242">
        <v>0.15</v>
      </c>
      <c r="I242">
        <v>3</v>
      </c>
      <c r="J242" s="93">
        <f ca="1"/>
        <v>0</v>
      </c>
      <c r="K242" s="94">
        <f ca="1"/>
        <v>-9</v>
      </c>
      <c r="L242" s="93">
        <f ca="1"/>
        <v>7</v>
      </c>
      <c r="M242" s="95">
        <f ca="1"/>
        <v>-7</v>
      </c>
      <c r="O242" s="118">
        <f ca="1"/>
        <v>-18</v>
      </c>
      <c r="S242" s="93" cm="1">
        <f t="array" aca="1" ref="S242:T242" ca="1">ROT(J242:K242,D242)</f>
        <v>2.6596818599520557</v>
      </c>
      <c r="T242" s="94">
        <f ca="1"/>
        <v>-8.5980284021304545</v>
      </c>
      <c r="U242" s="93" cm="1">
        <f t="array" aca="1" ref="U242:V242" ca="1">ROT(L242:M242,E242)</f>
        <v>7.9674644728674906</v>
      </c>
      <c r="V242" s="95">
        <f ca="1"/>
        <v>-5.8753306182371006</v>
      </c>
      <c r="X242" s="118">
        <f ca="1"/>
        <v>-11.876693084356798</v>
      </c>
    </row>
    <row r="243" spans="3:24" ht="24" customHeight="1">
      <c r="C243" s="102">
        <v>4</v>
      </c>
      <c r="D243">
        <v>0.4</v>
      </c>
      <c r="E243">
        <v>0.2</v>
      </c>
      <c r="I243">
        <v>4</v>
      </c>
      <c r="J243" s="93">
        <f ca="1"/>
        <v>-3</v>
      </c>
      <c r="K243" s="94">
        <f ca="1"/>
        <v>3</v>
      </c>
      <c r="L243" s="93">
        <f ca="1"/>
        <v>-7</v>
      </c>
      <c r="M243" s="95">
        <f ca="1"/>
        <v>-3</v>
      </c>
      <c r="O243" s="118">
        <f ca="1"/>
        <v>0</v>
      </c>
      <c r="S243" s="93" cm="1">
        <f t="array" aca="1" ref="S243:T243" ca="1">ROT(J243:K243,D243)</f>
        <v>-3.9314380089346068</v>
      </c>
      <c r="T243" s="94">
        <f ca="1"/>
        <v>1.5949279550827038</v>
      </c>
      <c r="U243" s="93" cm="1">
        <f t="array" aca="1" ref="U243:V243" ca="1">ROT(L243:M243,E243)</f>
        <v>-6.2644580525035076</v>
      </c>
      <c r="V243" s="95">
        <f ca="1"/>
        <v>-4.3308850490891535</v>
      </c>
      <c r="X243" s="118">
        <f ca="1"/>
        <v>-4.673020107703806</v>
      </c>
    </row>
    <row r="244" spans="3:24" ht="24" customHeight="1">
      <c r="C244" s="102">
        <v>5</v>
      </c>
      <c r="D244">
        <v>0.5</v>
      </c>
      <c r="E244">
        <v>0.25</v>
      </c>
      <c r="I244">
        <v>5</v>
      </c>
      <c r="J244" s="93">
        <f ca="1"/>
        <v>-9</v>
      </c>
      <c r="K244" s="94">
        <f ca="1"/>
        <v>1</v>
      </c>
      <c r="L244" s="93">
        <f ca="1"/>
        <v>3</v>
      </c>
      <c r="M244" s="95">
        <f ca="1"/>
        <v>-3</v>
      </c>
      <c r="O244" s="118">
        <f ca="1"/>
        <v>-16</v>
      </c>
      <c r="S244" s="93" cm="1">
        <f t="array" aca="1" ref="S244:T244" ca="1">ROT(J244:K244,D244)</f>
        <v>-8.3776685956175569</v>
      </c>
      <c r="T244" s="94">
        <f ca="1"/>
        <v>-3.4372472855474543</v>
      </c>
      <c r="U244" s="93" cm="1">
        <f t="array" aca="1" ref="U244:V244" ca="1">ROT(L244:M244,E244)</f>
        <v>3.648949142895503</v>
      </c>
      <c r="V244" s="95">
        <f ca="1"/>
        <v>-2.1645253873683656</v>
      </c>
      <c r="X244" s="118">
        <f ca="1"/>
        <v>-23.629831762330021</v>
      </c>
    </row>
    <row r="245" spans="3:24" ht="24" customHeight="1">
      <c r="C245" s="102">
        <v>6</v>
      </c>
      <c r="D245">
        <v>0.6</v>
      </c>
      <c r="E245">
        <v>0.3</v>
      </c>
      <c r="I245">
        <v>6</v>
      </c>
      <c r="J245" s="93">
        <v>10</v>
      </c>
      <c r="K245" s="94">
        <v>5</v>
      </c>
      <c r="L245" s="93">
        <v>0</v>
      </c>
      <c r="M245" s="95">
        <v>0</v>
      </c>
      <c r="O245" s="118">
        <f ca="1"/>
        <v>30</v>
      </c>
      <c r="S245" s="93" cm="1">
        <f t="array" ref="S245:T245">ROT(J245:K245,D245)</f>
        <v>5.4301437821216059</v>
      </c>
      <c r="T245" s="94">
        <v>9.773102808498745</v>
      </c>
      <c r="U245" s="93" cm="1">
        <f t="array" ref="U245:V245">ROT(L245:M245,E245)</f>
        <v>0</v>
      </c>
      <c r="V245" s="95">
        <v>0</v>
      </c>
      <c r="X245" s="118">
        <f ca="1"/>
        <v>30.406493181240702</v>
      </c>
    </row>
    <row r="246" spans="3:24" ht="24" customHeight="1">
      <c r="C246" s="102">
        <v>7</v>
      </c>
      <c r="D246">
        <v>0.7</v>
      </c>
      <c r="E246">
        <v>0.35</v>
      </c>
      <c r="I246">
        <v>7</v>
      </c>
      <c r="J246" s="93">
        <v>10</v>
      </c>
      <c r="K246" s="94">
        <v>5</v>
      </c>
      <c r="L246" s="93">
        <v>0</v>
      </c>
      <c r="M246" s="95">
        <v>0</v>
      </c>
      <c r="O246" s="118">
        <f ca="1"/>
        <v>30</v>
      </c>
      <c r="S246" s="93" cm="1">
        <f t="array" ref="S246:T246">ROT(J246:K246,D246)</f>
        <v>4.4273334366564301</v>
      </c>
      <c r="T246" s="94">
        <v>10.266387808799353</v>
      </c>
      <c r="U246" s="93" cm="1">
        <f t="array" ref="U246:V246">ROT(L246:M246,E246)</f>
        <v>0</v>
      </c>
      <c r="V246" s="95">
        <v>0</v>
      </c>
      <c r="X246" s="118">
        <f ca="1"/>
        <v>29.387442490911567</v>
      </c>
    </row>
    <row r="247" spans="3:24" ht="24" customHeight="1">
      <c r="C247" s="102">
        <v>8</v>
      </c>
      <c r="D247">
        <v>0.8</v>
      </c>
      <c r="E247">
        <v>0.4</v>
      </c>
      <c r="I247">
        <v>8</v>
      </c>
      <c r="J247" s="93">
        <v>10</v>
      </c>
      <c r="K247" s="94">
        <v>5</v>
      </c>
      <c r="L247" s="93">
        <v>0</v>
      </c>
      <c r="M247" s="95">
        <v>0</v>
      </c>
      <c r="O247" s="118">
        <f ca="1"/>
        <v>30</v>
      </c>
      <c r="S247" s="93" cm="1">
        <f t="array" ref="S247:T247">ROT(J247:K247,D247)</f>
        <v>3.3802866389740398</v>
      </c>
      <c r="T247" s="94">
        <v>10.657094455731055</v>
      </c>
      <c r="U247" s="93" cm="1">
        <f t="array" ref="U247:V247">ROT(L247:M247,E247)</f>
        <v>0</v>
      </c>
      <c r="V247" s="95">
        <v>0</v>
      </c>
      <c r="X247" s="118">
        <f ca="1"/>
        <v>28.07476218941019</v>
      </c>
    </row>
    <row r="248" spans="3:24" ht="24" customHeight="1">
      <c r="C248" s="102" cm="1">
        <f t="array" ref="C248:C264">LINSPACE(9,15,25-9+1)</f>
        <v>9</v>
      </c>
      <c r="D248">
        <v>0.9</v>
      </c>
      <c r="E248">
        <v>0.45</v>
      </c>
      <c r="I248">
        <v>9</v>
      </c>
      <c r="J248" s="93" cm="1">
        <f t="array" aca="1" ref="J248:M252" ca="1">_xlfn.RANDARRAY(5,4,-10,10,TRUE)</f>
        <v>2</v>
      </c>
      <c r="K248" s="94">
        <f ca="1"/>
        <v>-6</v>
      </c>
      <c r="L248" s="93">
        <f ca="1"/>
        <v>-7</v>
      </c>
      <c r="M248" s="95">
        <f ca="1"/>
        <v>4</v>
      </c>
      <c r="O248" s="118">
        <f ca="1"/>
        <v>-8</v>
      </c>
      <c r="S248" s="93" cm="1">
        <f t="array" aca="1" ref="S248:T248" ca="1">ROT(J248:K248,D248)</f>
        <v>5.9431813943062295</v>
      </c>
      <c r="T248" s="94">
        <f ca="1"/>
        <v>-2.1630059903690197</v>
      </c>
      <c r="U248" s="93" cm="1">
        <f t="array" aca="1" ref="U248:V248" ca="1">ROT(L248:M248,E248)</f>
        <v>-8.0429918529136586</v>
      </c>
      <c r="V248" s="95">
        <f ca="1"/>
        <v>0.55702967063209607</v>
      </c>
      <c r="X248" s="118">
        <f ca="1"/>
        <v>7.5603508078744195</v>
      </c>
    </row>
    <row r="249" spans="3:24" ht="24" customHeight="1">
      <c r="C249" s="101">
        <v>9.375</v>
      </c>
      <c r="D249">
        <v>0.9375</v>
      </c>
      <c r="E249">
        <v>0.46875</v>
      </c>
      <c r="I249">
        <v>10</v>
      </c>
      <c r="J249" s="93">
        <f ca="1"/>
        <v>7</v>
      </c>
      <c r="K249" s="94">
        <f ca="1"/>
        <v>6</v>
      </c>
      <c r="L249" s="93">
        <f ca="1"/>
        <v>10</v>
      </c>
      <c r="M249" s="95">
        <f ca="1"/>
        <v>-7</v>
      </c>
      <c r="O249" s="118">
        <f ca="1"/>
        <v>26</v>
      </c>
      <c r="S249" s="93" cm="1">
        <f t="array" aca="1" ref="S249:T249" ca="1">ROT(J249:K249,D249)</f>
        <v>-0.69385112391681503</v>
      </c>
      <c r="T249" s="94">
        <f ca="1"/>
        <v>9.1933982083797154</v>
      </c>
      <c r="U249" s="93" cm="1">
        <f t="array" aca="1" ref="U249:V249" ca="1">ROT(L249:M249,E249)</f>
        <v>12.08373729411173</v>
      </c>
      <c r="V249" s="95">
        <f ca="1"/>
        <v>-1.7272211806521236</v>
      </c>
      <c r="X249" s="118">
        <f ca="1"/>
        <v>16.999094168925801</v>
      </c>
    </row>
    <row r="250" spans="3:24" ht="24" customHeight="1">
      <c r="C250" s="101">
        <v>9.75</v>
      </c>
      <c r="D250">
        <v>0.97499999999999998</v>
      </c>
      <c r="E250">
        <v>0.48749999999999999</v>
      </c>
      <c r="I250">
        <v>11</v>
      </c>
      <c r="J250" s="93">
        <f ca="1"/>
        <v>0</v>
      </c>
      <c r="K250" s="94">
        <f ca="1"/>
        <v>-1</v>
      </c>
      <c r="L250" s="93">
        <f ca="1"/>
        <v>-5</v>
      </c>
      <c r="M250" s="95">
        <f ca="1"/>
        <v>-2</v>
      </c>
      <c r="O250" s="118">
        <f ca="1"/>
        <v>-2</v>
      </c>
      <c r="S250" s="93" cm="1">
        <f t="array" aca="1" ref="S250:T250" ca="1">ROT(J250:K250,D250)</f>
        <v>0.82770188816725765</v>
      </c>
      <c r="T250" s="94">
        <f ca="1"/>
        <v>-0.56116805354934141</v>
      </c>
      <c r="U250" s="93" cm="1">
        <f t="array" aca="1" ref="U250:V250" ca="1">ROT(L250:M250,E250)</f>
        <v>-3.4806961488465933</v>
      </c>
      <c r="V250" s="95">
        <f ca="1"/>
        <v>-4.1091062677186247</v>
      </c>
      <c r="X250" s="118">
        <f ca="1"/>
        <v>0.53306766923583249</v>
      </c>
    </row>
    <row r="251" spans="3:24" ht="24" customHeight="1">
      <c r="C251" s="101">
        <v>10.125</v>
      </c>
      <c r="D251">
        <v>1.0125</v>
      </c>
      <c r="E251">
        <v>0.50624999999999998</v>
      </c>
      <c r="I251">
        <v>12</v>
      </c>
      <c r="J251" s="93">
        <f ca="1"/>
        <v>9</v>
      </c>
      <c r="K251" s="94">
        <f ca="1"/>
        <v>5</v>
      </c>
      <c r="L251" s="93">
        <f ca="1"/>
        <v>4</v>
      </c>
      <c r="M251" s="95">
        <f ca="1"/>
        <v>8</v>
      </c>
      <c r="O251" s="118">
        <f ca="1"/>
        <v>28</v>
      </c>
      <c r="S251" s="93" cm="1">
        <f t="array" aca="1" ref="S251:T251" ca="1">ROT(J251:K251,D251)</f>
        <v>0.52688359369660454</v>
      </c>
      <c r="T251" s="94">
        <f ca="1"/>
        <v>10.282139547715415</v>
      </c>
      <c r="U251" s="93" cm="1">
        <f t="array" aca="1" ref="U251:V251" ca="1">ROT(L251:M251,E251)</f>
        <v>-0.38093211504746805</v>
      </c>
      <c r="V251" s="95">
        <f ca="1"/>
        <v>8.9361563730569014</v>
      </c>
      <c r="X251" s="118">
        <f ca="1"/>
        <v>21.618046282824039</v>
      </c>
    </row>
    <row r="252" spans="3:24" ht="24" customHeight="1">
      <c r="C252" s="101">
        <v>10.5</v>
      </c>
      <c r="D252">
        <v>1.05</v>
      </c>
      <c r="E252">
        <v>0.52500000000000002</v>
      </c>
      <c r="I252">
        <v>13</v>
      </c>
      <c r="J252" s="93">
        <f ca="1"/>
        <v>5</v>
      </c>
      <c r="K252" s="94">
        <f ca="1"/>
        <v>3</v>
      </c>
      <c r="L252" s="93">
        <f ca="1"/>
        <v>-9</v>
      </c>
      <c r="M252" s="95">
        <f ca="1"/>
        <v>0</v>
      </c>
      <c r="O252" s="118">
        <f ca="1"/>
        <v>16</v>
      </c>
      <c r="S252" s="93" cm="1">
        <f t="array" aca="1" ref="S252:T252" ca="1">ROT(J252:K252,D252)</f>
        <v>-0.11441443732341616</v>
      </c>
      <c r="T252" s="94">
        <f ca="1"/>
        <v>5.8298292716452664</v>
      </c>
      <c r="U252" s="93" cm="1">
        <f t="array" aca="1" ref="U252:V252" ca="1">ROT(L252:M252,E252)</f>
        <v>-7.7879154746064714</v>
      </c>
      <c r="V252" s="95">
        <f ca="1"/>
        <v>-4.5109170420641815</v>
      </c>
      <c r="X252" s="118">
        <f ca="1"/>
        <v>11.4308296686437</v>
      </c>
    </row>
    <row r="253" spans="3:24" ht="24" customHeight="1">
      <c r="C253" s="101">
        <v>10.875</v>
      </c>
      <c r="D253">
        <v>1.0874999999999999</v>
      </c>
      <c r="E253">
        <v>0.54374999999999996</v>
      </c>
      <c r="I253">
        <v>14</v>
      </c>
      <c r="J253" s="93">
        <v>10</v>
      </c>
      <c r="K253" s="94">
        <v>10</v>
      </c>
      <c r="L253" s="93">
        <v>0</v>
      </c>
      <c r="M253" s="95">
        <v>0</v>
      </c>
      <c r="O253" s="118">
        <f ca="1"/>
        <v>40</v>
      </c>
      <c r="S253" s="93" cm="1">
        <f t="array" ref="S253:T253">ROT(J253:K253,D253)</f>
        <v>-4.2076744494254044</v>
      </c>
      <c r="T253" s="94">
        <v>13.501684181155053</v>
      </c>
      <c r="U253" s="93" cm="1">
        <f t="array" ref="U253:V253">ROT(L253:M253,E253)</f>
        <v>0</v>
      </c>
      <c r="V253" s="95">
        <v>0</v>
      </c>
      <c r="X253" s="118">
        <f ca="1"/>
        <v>18.588019463459297</v>
      </c>
    </row>
    <row r="254" spans="3:24" ht="24" customHeight="1">
      <c r="C254" s="101">
        <v>11.25</v>
      </c>
      <c r="D254">
        <v>1.125</v>
      </c>
      <c r="E254">
        <v>0.5625</v>
      </c>
      <c r="I254">
        <v>15</v>
      </c>
      <c r="J254" s="93">
        <v>10</v>
      </c>
      <c r="K254" s="94">
        <v>10</v>
      </c>
      <c r="L254" s="93">
        <v>0</v>
      </c>
      <c r="M254" s="95">
        <v>0</v>
      </c>
      <c r="O254" s="118">
        <f ca="1"/>
        <v>40</v>
      </c>
      <c r="S254" s="93" cm="1">
        <f t="array" ref="S254:T254">ROT(J254:K254,D254)</f>
        <v>-4.7109107730042901</v>
      </c>
      <c r="T254" s="94">
        <v>13.334441108977614</v>
      </c>
      <c r="U254" s="93" cm="1">
        <f t="array" ref="U254:V254">ROT(L254:M254,E254)</f>
        <v>0</v>
      </c>
      <c r="V254" s="95">
        <v>0</v>
      </c>
      <c r="X254" s="118">
        <f ca="1"/>
        <v>17.247060671946649</v>
      </c>
    </row>
    <row r="255" spans="3:24" ht="24" customHeight="1">
      <c r="C255" s="101">
        <v>11.625</v>
      </c>
      <c r="D255">
        <v>1.1625000000000001</v>
      </c>
      <c r="E255">
        <v>0.58125000000000004</v>
      </c>
      <c r="I255">
        <v>16</v>
      </c>
      <c r="J255" s="93" cm="1">
        <f t="array" aca="1" ref="J255:M264" ca="1">_xlfn.RANDARRAY(10,4,-10,10,TRUE)</f>
        <v>4</v>
      </c>
      <c r="K255" s="94">
        <f ca="1"/>
        <v>1</v>
      </c>
      <c r="L255" s="93">
        <f ca="1"/>
        <v>2</v>
      </c>
      <c r="M255" s="95">
        <f ca="1"/>
        <v>-4</v>
      </c>
      <c r="O255" s="92">
        <f ca="1"/>
        <v>10</v>
      </c>
      <c r="S255" s="93" cm="1">
        <f t="array" aca="1" ref="S255:T255" ca="1">ROT(J255:K255,D255)</f>
        <v>0.67038651279877282</v>
      </c>
      <c r="T255" s="94">
        <f ca="1"/>
        <v>4.068240642274926</v>
      </c>
      <c r="U255" s="93" cm="1">
        <f t="array" aca="1" ref="U255:V255" ca="1">ROT(L255:M255,E255)</f>
        <v>3.8678302801258075</v>
      </c>
      <c r="V255" s="95">
        <f ca="1"/>
        <v>-2.244969693368247</v>
      </c>
      <c r="X255" s="92">
        <f ca="1"/>
        <v>9.4772543101473978</v>
      </c>
    </row>
    <row r="256" spans="3:24" ht="24" customHeight="1">
      <c r="C256" s="101">
        <v>12</v>
      </c>
      <c r="D256">
        <v>1.2</v>
      </c>
      <c r="E256">
        <v>0.6</v>
      </c>
      <c r="I256">
        <v>17</v>
      </c>
      <c r="J256" s="93">
        <f ca="1"/>
        <v>5</v>
      </c>
      <c r="K256" s="94">
        <f ca="1"/>
        <v>8</v>
      </c>
      <c r="L256" s="93">
        <f ca="1"/>
        <v>3</v>
      </c>
      <c r="M256" s="95">
        <f ca="1"/>
        <v>-9</v>
      </c>
      <c r="O256" s="92">
        <f ca="1"/>
        <v>26</v>
      </c>
      <c r="S256" s="93" cm="1">
        <f t="array" aca="1" ref="S256:T256" ca="1">ROT(J256:K256,D256)</f>
        <v>-5.6445239153544424</v>
      </c>
      <c r="T256" s="94">
        <f ca="1"/>
        <v>7.55905746564952</v>
      </c>
      <c r="U256" s="93" cm="1">
        <f t="array" aca="1" ref="U256:V256" ca="1">ROT(L256:M256,E256)</f>
        <v>7.5577891052843533</v>
      </c>
      <c r="V256" s="95">
        <f ca="1"/>
        <v>-5.7340931140019986</v>
      </c>
      <c r="X256" s="92">
        <f ca="1"/>
        <v>3.8290671005901551</v>
      </c>
    </row>
    <row r="257" spans="1:29" ht="24" customHeight="1">
      <c r="C257" s="101">
        <v>12.375</v>
      </c>
      <c r="D257">
        <v>1.2375</v>
      </c>
      <c r="E257">
        <v>0.61875000000000002</v>
      </c>
      <c r="I257">
        <v>18</v>
      </c>
      <c r="J257" s="93">
        <f ca="1"/>
        <v>-10</v>
      </c>
      <c r="K257" s="94">
        <f ca="1"/>
        <v>2</v>
      </c>
      <c r="L257" s="93">
        <f ca="1"/>
        <v>2</v>
      </c>
      <c r="M257" s="95">
        <f ca="1"/>
        <v>-5</v>
      </c>
      <c r="O257" s="92">
        <f ca="1"/>
        <v>-16</v>
      </c>
      <c r="S257" s="93" cm="1">
        <f t="array" aca="1" ref="S257:T257" ca="1">ROT(J257:K257,D257)</f>
        <v>-5.161535377887227</v>
      </c>
      <c r="T257" s="94">
        <f ca="1"/>
        <v>-8.7953710861349421</v>
      </c>
      <c r="U257" s="93" cm="1">
        <f t="array" aca="1" ref="U257:V257" ca="1">ROT(L257:M257,E257)</f>
        <v>4.529295023151966</v>
      </c>
      <c r="V257" s="95">
        <f ca="1"/>
        <v>-2.912985855312523</v>
      </c>
      <c r="X257" s="92">
        <f ca="1"/>
        <v>-27.913812928044337</v>
      </c>
    </row>
    <row r="258" spans="1:29" ht="24" customHeight="1">
      <c r="C258" s="101">
        <v>12.75</v>
      </c>
      <c r="D258">
        <v>1.2749999999999999</v>
      </c>
      <c r="E258">
        <v>0.63749999999999996</v>
      </c>
      <c r="I258">
        <v>19</v>
      </c>
      <c r="J258" s="93">
        <f ca="1"/>
        <v>-3</v>
      </c>
      <c r="K258" s="94">
        <f ca="1"/>
        <v>1</v>
      </c>
      <c r="L258" s="93">
        <f ca="1"/>
        <v>-1</v>
      </c>
      <c r="M258" s="95">
        <f ca="1"/>
        <v>8</v>
      </c>
      <c r="O258" s="92">
        <f ca="1"/>
        <v>-4</v>
      </c>
      <c r="S258" s="93" cm="1">
        <f t="array" aca="1" ref="S258:T258" ca="1">ROT(J258:K258,D258)</f>
        <v>-1.831075370167313</v>
      </c>
      <c r="T258" s="94">
        <f ca="1"/>
        <v>-2.5782092600808486</v>
      </c>
      <c r="U258" s="93" cm="1">
        <f t="array" aca="1" ref="U258:V258" ca="1">ROT(L258:M258,E258)</f>
        <v>-5.5650929409580803</v>
      </c>
      <c r="V258" s="95">
        <f ca="1"/>
        <v>5.8335015692548291</v>
      </c>
      <c r="X258" s="92">
        <f ca="1"/>
        <v>-8.8185692604963233</v>
      </c>
    </row>
    <row r="259" spans="1:29" ht="24" customHeight="1">
      <c r="C259" s="101">
        <v>13.125</v>
      </c>
      <c r="D259">
        <v>1.3125</v>
      </c>
      <c r="E259">
        <v>0.65625</v>
      </c>
      <c r="I259">
        <v>20</v>
      </c>
      <c r="J259" s="93">
        <f ca="1"/>
        <v>3</v>
      </c>
      <c r="K259" s="94">
        <f ca="1"/>
        <v>-8</v>
      </c>
      <c r="L259" s="93">
        <f ca="1"/>
        <v>7</v>
      </c>
      <c r="M259" s="95">
        <f ca="1"/>
        <v>-8</v>
      </c>
      <c r="O259" s="92">
        <f ca="1"/>
        <v>-10</v>
      </c>
      <c r="S259" s="93" cm="1">
        <f t="array" aca="1" ref="S259:T259" ca="1">ROT(J259:K259,D259)</f>
        <v>8.5009137542358761</v>
      </c>
      <c r="T259" s="94">
        <f ca="1"/>
        <v>0.85700953497804733</v>
      </c>
      <c r="U259" s="93" cm="1">
        <f t="array" aca="1" ref="U259:V259" ca="1">ROT(L259:M259,E259)</f>
        <v>10.427201634346581</v>
      </c>
      <c r="V259" s="95">
        <f ca="1"/>
        <v>-2.0672363378868885</v>
      </c>
      <c r="X259" s="92">
        <f ca="1"/>
        <v>18.715846578427847</v>
      </c>
    </row>
    <row r="260" spans="1:29" ht="24" customHeight="1">
      <c r="C260" s="101">
        <v>13.5</v>
      </c>
      <c r="D260">
        <v>1.35</v>
      </c>
      <c r="E260">
        <v>0.67500000000000004</v>
      </c>
      <c r="I260">
        <v>21</v>
      </c>
      <c r="J260" s="93">
        <f ca="1"/>
        <v>9</v>
      </c>
      <c r="K260" s="94">
        <f ca="1"/>
        <v>-10</v>
      </c>
      <c r="L260" s="93">
        <f ca="1"/>
        <v>-10</v>
      </c>
      <c r="M260" s="95">
        <f ca="1"/>
        <v>9</v>
      </c>
      <c r="O260" s="92">
        <f ca="1"/>
        <v>-2</v>
      </c>
      <c r="S260" s="93" cm="1">
        <f t="array" aca="1" ref="S260:T260" ca="1">ROT(J260:K260,D260)</f>
        <v>11.728293762103965</v>
      </c>
      <c r="T260" s="94">
        <f ca="1"/>
        <v>6.5914433495095173</v>
      </c>
      <c r="U260" s="93" cm="1">
        <f t="array" aca="1" ref="U260:V260" ca="1">ROT(L260:M260,E260)</f>
        <v>-13.431145361873767</v>
      </c>
      <c r="V260" s="95">
        <f ca="1"/>
        <v>0.77738939291502263</v>
      </c>
      <c r="X260" s="92">
        <f ca="1"/>
        <v>36.639474223226962</v>
      </c>
    </row>
    <row r="261" spans="1:29" ht="24" customHeight="1">
      <c r="C261" s="101">
        <v>13.875</v>
      </c>
      <c r="D261">
        <v>1.3875</v>
      </c>
      <c r="E261">
        <v>0.69374999999999998</v>
      </c>
      <c r="I261">
        <v>22</v>
      </c>
      <c r="J261" s="93">
        <f ca="1"/>
        <v>-9</v>
      </c>
      <c r="K261" s="94">
        <f ca="1"/>
        <v>2</v>
      </c>
      <c r="L261" s="93">
        <f ca="1"/>
        <v>8</v>
      </c>
      <c r="M261" s="95">
        <f ca="1"/>
        <v>-3</v>
      </c>
      <c r="O261" s="92">
        <f ca="1"/>
        <v>-14</v>
      </c>
      <c r="S261" s="93" cm="1">
        <f t="array" aca="1" ref="S261:T261" ca="1">ROT(J261:K261,D261)</f>
        <v>-3.6069414046412289</v>
      </c>
      <c r="T261" s="94">
        <f ca="1"/>
        <v>-8.4846905484811153</v>
      </c>
      <c r="U261" s="93" cm="1">
        <f t="array" aca="1" ref="U261:V261" ca="1">ROT(L261:M261,E261)</f>
        <v>8.0691032837877721</v>
      </c>
      <c r="V261" s="95">
        <f ca="1"/>
        <v>2.8088382287994769</v>
      </c>
      <c r="X261" s="92">
        <f ca="1"/>
        <v>-24.18326390624469</v>
      </c>
    </row>
    <row r="262" spans="1:29" ht="24" customHeight="1">
      <c r="C262" s="101">
        <v>14.25</v>
      </c>
      <c r="D262">
        <v>1.425</v>
      </c>
      <c r="E262">
        <v>0.71250000000000002</v>
      </c>
      <c r="I262">
        <v>23</v>
      </c>
      <c r="J262" s="93">
        <f ca="1"/>
        <v>-6</v>
      </c>
      <c r="K262" s="94">
        <f ca="1"/>
        <v>0</v>
      </c>
      <c r="L262" s="93">
        <f ca="1"/>
        <v>-3</v>
      </c>
      <c r="M262" s="95">
        <f ca="1"/>
        <v>3</v>
      </c>
      <c r="O262" s="92">
        <f ca="1"/>
        <v>-12</v>
      </c>
      <c r="S262" s="93" cm="1">
        <f t="array" aca="1" ref="S262:T262" ca="1">ROT(J262:K262,D262)</f>
        <v>-0.87168212327910799</v>
      </c>
      <c r="T262" s="94">
        <f ca="1"/>
        <v>-5.936343173701772</v>
      </c>
      <c r="U262" s="93" cm="1">
        <f t="array" aca="1" ref="U262:V262" ca="1">ROT(L262:M262,E262)</f>
        <v>-4.2313726804138465</v>
      </c>
      <c r="V262" s="95">
        <f ca="1"/>
        <v>0.30900685987101051</v>
      </c>
      <c r="X262" s="92">
        <f ca="1"/>
        <v>-13.616050593961759</v>
      </c>
    </row>
    <row r="263" spans="1:29" ht="24" customHeight="1">
      <c r="C263" s="101">
        <v>14.625</v>
      </c>
      <c r="D263">
        <v>1.4624999999999999</v>
      </c>
      <c r="E263">
        <v>0.73124999999999996</v>
      </c>
      <c r="I263">
        <v>24</v>
      </c>
      <c r="J263" s="93">
        <f ca="1"/>
        <v>5</v>
      </c>
      <c r="K263" s="94">
        <f ca="1"/>
        <v>0</v>
      </c>
      <c r="L263" s="93">
        <f ca="1"/>
        <v>-4</v>
      </c>
      <c r="M263" s="95">
        <f ca="1"/>
        <v>5</v>
      </c>
      <c r="O263" s="92">
        <f ca="1"/>
        <v>10</v>
      </c>
      <c r="S263" s="93" cm="1">
        <f t="array" aca="1" ref="S263:T263" ca="1">ROT(J263:K263,D263)</f>
        <v>0.54042382984678305</v>
      </c>
      <c r="T263" s="94">
        <f ca="1"/>
        <v>4.9707084086811744</v>
      </c>
      <c r="U263" s="93" cm="1">
        <f t="array" aca="1" ref="U263:V263" ca="1">ROT(L263:M263,E263)</f>
        <v>-6.3163638422642023</v>
      </c>
      <c r="V263" s="95">
        <f ca="1"/>
        <v>1.0504988396649497</v>
      </c>
      <c r="X263" s="92">
        <f ca="1"/>
        <v>11.022264477055915</v>
      </c>
    </row>
    <row r="264" spans="1:29" ht="24" customHeight="1">
      <c r="C264" s="101">
        <v>15</v>
      </c>
      <c r="D264">
        <v>1.5</v>
      </c>
      <c r="E264">
        <v>0.75</v>
      </c>
      <c r="I264">
        <v>25</v>
      </c>
      <c r="J264" s="93">
        <f ca="1"/>
        <v>10</v>
      </c>
      <c r="K264" s="94">
        <f ca="1"/>
        <v>-10</v>
      </c>
      <c r="L264" s="93">
        <f ca="1"/>
        <v>4</v>
      </c>
      <c r="M264" s="95">
        <f ca="1"/>
        <v>-2</v>
      </c>
      <c r="O264" s="85">
        <f ca="1"/>
        <v>0</v>
      </c>
      <c r="S264" s="93" cm="1">
        <f t="array" aca="1" ref="S264:T264" ca="1">ROT(J264:K264,D264)</f>
        <v>10.682321882717574</v>
      </c>
      <c r="T264" s="94">
        <f ca="1"/>
        <v>9.2675778493635157</v>
      </c>
      <c r="U264" s="93" cm="1">
        <f t="array" aca="1" ref="U264:V264" ca="1">ROT(L264:M264,E264)</f>
        <v>4.2900329955419521</v>
      </c>
      <c r="V264" s="95">
        <f ca="1"/>
        <v>1.2631773023456947</v>
      </c>
      <c r="X264" s="85">
        <f ca="1"/>
        <v>39.899799464162179</v>
      </c>
    </row>
    <row r="267" spans="1:29" s="97" customFormat="1" ht="47.25" thickBot="1">
      <c r="A267" s="97" t="s">
        <v>104</v>
      </c>
    </row>
    <row r="268" spans="1:29" ht="24" customHeight="1" thickTop="1"/>
    <row r="271" spans="1:29" ht="24" customHeight="1">
      <c r="V271" s="1" t="s">
        <v>66</v>
      </c>
      <c r="X271" t="s">
        <v>100</v>
      </c>
    </row>
    <row r="272" spans="1:29" ht="24" customHeight="1">
      <c r="X272" s="1">
        <v>1</v>
      </c>
      <c r="Y272" s="1">
        <v>2</v>
      </c>
      <c r="Z272" s="1">
        <v>3</v>
      </c>
      <c r="AA272" s="1">
        <v>4</v>
      </c>
      <c r="AB272" s="1">
        <v>5</v>
      </c>
      <c r="AC272" s="1">
        <v>6</v>
      </c>
    </row>
    <row r="273" spans="11:47" ht="24" customHeight="1">
      <c r="V273" t="s">
        <v>101</v>
      </c>
      <c r="W273" s="1">
        <v>1</v>
      </c>
      <c r="X273" s="38">
        <v>1</v>
      </c>
      <c r="Y273" s="38">
        <v>1</v>
      </c>
      <c r="Z273" s="38">
        <v>1</v>
      </c>
      <c r="AA273" s="38">
        <v>1</v>
      </c>
      <c r="AB273" s="38">
        <v>1</v>
      </c>
      <c r="AC273" s="38">
        <v>2</v>
      </c>
    </row>
    <row r="274" spans="11:47" ht="24" customHeight="1">
      <c r="W274" s="1">
        <v>2</v>
      </c>
      <c r="X274" s="39">
        <v>0</v>
      </c>
      <c r="Y274" s="39">
        <v>1</v>
      </c>
      <c r="Z274" s="39">
        <v>1</v>
      </c>
      <c r="AA274" s="39">
        <v>1</v>
      </c>
      <c r="AB274" s="39">
        <v>1</v>
      </c>
      <c r="AC274" s="39">
        <v>0</v>
      </c>
    </row>
    <row r="275" spans="11:47" ht="24" customHeight="1">
      <c r="W275" s="1">
        <v>3</v>
      </c>
      <c r="X275" s="39">
        <v>0</v>
      </c>
      <c r="Y275" s="39">
        <v>0</v>
      </c>
      <c r="Z275" s="39">
        <v>0</v>
      </c>
      <c r="AA275" s="39">
        <v>1</v>
      </c>
      <c r="AB275" s="39">
        <v>1</v>
      </c>
      <c r="AC275" s="39">
        <v>0</v>
      </c>
    </row>
    <row r="276" spans="11:47" ht="24" customHeight="1">
      <c r="W276" s="1">
        <v>4</v>
      </c>
      <c r="X276" s="39">
        <v>1</v>
      </c>
      <c r="Y276" s="39">
        <v>0</v>
      </c>
      <c r="Z276" s="39">
        <v>0</v>
      </c>
      <c r="AA276" s="39">
        <v>0</v>
      </c>
      <c r="AB276" s="39">
        <v>0</v>
      </c>
      <c r="AC276" s="39">
        <v>0</v>
      </c>
    </row>
    <row r="277" spans="11:47" ht="24" customHeight="1">
      <c r="W277" s="1">
        <v>5</v>
      </c>
      <c r="X277" s="39">
        <v>0</v>
      </c>
      <c r="Y277" s="39">
        <v>1</v>
      </c>
      <c r="Z277" s="39">
        <v>1</v>
      </c>
      <c r="AA277" s="39">
        <v>0</v>
      </c>
      <c r="AB277" s="39">
        <v>0</v>
      </c>
      <c r="AC277" s="39">
        <v>1</v>
      </c>
    </row>
    <row r="278" spans="11:47" ht="24" customHeight="1">
      <c r="W278" s="1">
        <v>6</v>
      </c>
      <c r="X278" s="39">
        <v>0</v>
      </c>
      <c r="Y278" s="39">
        <v>0</v>
      </c>
      <c r="Z278" s="39">
        <v>0</v>
      </c>
      <c r="AA278" s="39">
        <v>1</v>
      </c>
      <c r="AB278" s="39">
        <v>1</v>
      </c>
      <c r="AC278" s="39">
        <v>0</v>
      </c>
    </row>
    <row r="279" spans="11:47" ht="24" customHeight="1">
      <c r="W279" s="1">
        <v>7</v>
      </c>
      <c r="X279" s="39">
        <v>1</v>
      </c>
      <c r="Y279" s="39">
        <v>1</v>
      </c>
      <c r="Z279" s="39">
        <v>1</v>
      </c>
      <c r="AA279" s="39">
        <v>1</v>
      </c>
      <c r="AB279" s="39">
        <v>1</v>
      </c>
      <c r="AC279" s="39">
        <v>1</v>
      </c>
    </row>
    <row r="280" spans="11:47" ht="24" customHeight="1">
      <c r="W280" s="1">
        <v>8</v>
      </c>
      <c r="X280" s="40">
        <v>1</v>
      </c>
      <c r="Y280" s="40">
        <v>0</v>
      </c>
      <c r="Z280" s="40">
        <v>0</v>
      </c>
      <c r="AA280" s="40">
        <v>1</v>
      </c>
      <c r="AB280" s="40">
        <v>1</v>
      </c>
      <c r="AC280" s="40">
        <v>0</v>
      </c>
    </row>
    <row r="281" spans="11:47" ht="24" customHeight="1">
      <c r="X281" s="70" t="s">
        <v>0</v>
      </c>
      <c r="Y281" s="70" t="s">
        <v>0</v>
      </c>
      <c r="Z281" s="70" t="s">
        <v>0</v>
      </c>
      <c r="AA281" s="70" t="s">
        <v>0</v>
      </c>
      <c r="AB281" s="70" t="s">
        <v>0</v>
      </c>
      <c r="AC281" s="70" t="s">
        <v>0</v>
      </c>
    </row>
    <row r="282" spans="11:47" ht="24" customHeight="1">
      <c r="AO282" t="s">
        <v>69</v>
      </c>
    </row>
    <row r="283" spans="11:47" ht="24" customHeight="1">
      <c r="M283" t="s">
        <v>101</v>
      </c>
      <c r="X283" t="s">
        <v>100</v>
      </c>
      <c r="AP283" t="s">
        <v>100</v>
      </c>
    </row>
    <row r="284" spans="11:47" ht="24" customHeight="1">
      <c r="M284" s="1">
        <v>1</v>
      </c>
      <c r="N284" s="1">
        <v>2</v>
      </c>
      <c r="O284" s="1">
        <v>3</v>
      </c>
      <c r="P284" s="1">
        <v>4</v>
      </c>
      <c r="Q284" s="1">
        <v>5</v>
      </c>
      <c r="R284" s="1">
        <v>6</v>
      </c>
      <c r="S284" s="1">
        <v>7</v>
      </c>
      <c r="T284" s="1">
        <v>8</v>
      </c>
      <c r="X284" s="1">
        <v>1</v>
      </c>
      <c r="Y284" s="1">
        <v>2</v>
      </c>
      <c r="Z284" s="1">
        <v>3</v>
      </c>
      <c r="AA284" s="1">
        <v>4</v>
      </c>
      <c r="AB284" s="1">
        <v>5</v>
      </c>
      <c r="AC284" s="1">
        <v>6</v>
      </c>
      <c r="AP284" s="1">
        <v>1</v>
      </c>
      <c r="AQ284" s="1">
        <v>2</v>
      </c>
      <c r="AR284" s="1">
        <v>3</v>
      </c>
      <c r="AS284" s="1">
        <v>4</v>
      </c>
      <c r="AT284" s="1">
        <v>5</v>
      </c>
      <c r="AU284" s="1">
        <v>6</v>
      </c>
    </row>
    <row r="285" spans="11:47" ht="24" customHeight="1">
      <c r="K285" s="43" t="s">
        <v>71</v>
      </c>
      <c r="L285" s="1">
        <v>1</v>
      </c>
      <c r="M285" s="44">
        <v>0</v>
      </c>
      <c r="N285" s="45">
        <v>1</v>
      </c>
      <c r="O285" s="45">
        <v>1</v>
      </c>
      <c r="P285" s="45">
        <v>1</v>
      </c>
      <c r="Q285" s="45">
        <v>1</v>
      </c>
      <c r="R285" s="45">
        <v>1</v>
      </c>
      <c r="S285" s="45">
        <v>2</v>
      </c>
      <c r="T285" s="46">
        <v>1</v>
      </c>
      <c r="U285" s="70" t="s">
        <v>3</v>
      </c>
      <c r="V285" s="1" t="s">
        <v>72</v>
      </c>
      <c r="W285" s="1">
        <v>1</v>
      </c>
      <c r="X285" s="38" cm="1">
        <f t="array" ref="X285:AC296">MMULT(M285:T296,X273:AC280)</f>
        <v>4</v>
      </c>
      <c r="Y285" s="38">
        <v>4</v>
      </c>
      <c r="Z285" s="38">
        <v>4</v>
      </c>
      <c r="AA285" s="38">
        <v>6</v>
      </c>
      <c r="AB285" s="38">
        <v>6</v>
      </c>
      <c r="AC285" s="38">
        <v>3</v>
      </c>
      <c r="AO285" s="1">
        <v>1</v>
      </c>
      <c r="AP285" s="38" cm="1">
        <f t="array" ref="AP285:AU288">X285:AC288</f>
        <v>4</v>
      </c>
      <c r="AQ285" s="38">
        <v>4</v>
      </c>
      <c r="AR285" s="38">
        <v>4</v>
      </c>
      <c r="AS285" s="38">
        <v>6</v>
      </c>
      <c r="AT285" s="38">
        <v>6</v>
      </c>
      <c r="AU285" s="38">
        <v>3</v>
      </c>
    </row>
    <row r="286" spans="11:47" ht="24" customHeight="1">
      <c r="K286" s="1"/>
      <c r="L286" s="1">
        <v>2</v>
      </c>
      <c r="M286" s="48">
        <v>1</v>
      </c>
      <c r="N286" s="49">
        <v>0</v>
      </c>
      <c r="O286" s="49">
        <v>0</v>
      </c>
      <c r="P286" s="49">
        <v>0</v>
      </c>
      <c r="Q286" s="49">
        <v>0</v>
      </c>
      <c r="R286" s="49">
        <v>0</v>
      </c>
      <c r="S286" s="49">
        <v>0</v>
      </c>
      <c r="T286" s="50">
        <v>-1</v>
      </c>
      <c r="U286" s="70" t="s">
        <v>3</v>
      </c>
      <c r="W286" s="1">
        <v>2</v>
      </c>
      <c r="X286" s="39">
        <v>0</v>
      </c>
      <c r="Y286" s="39">
        <v>1</v>
      </c>
      <c r="Z286" s="39">
        <v>1</v>
      </c>
      <c r="AA286" s="39">
        <v>0</v>
      </c>
      <c r="AB286" s="39">
        <v>0</v>
      </c>
      <c r="AC286" s="39">
        <v>2</v>
      </c>
      <c r="AO286" s="1">
        <v>2</v>
      </c>
      <c r="AP286" s="39">
        <v>0</v>
      </c>
      <c r="AQ286" s="39">
        <v>1</v>
      </c>
      <c r="AR286" s="39">
        <v>1</v>
      </c>
      <c r="AS286" s="39">
        <v>0</v>
      </c>
      <c r="AT286" s="39">
        <v>0</v>
      </c>
      <c r="AU286" s="39">
        <v>2</v>
      </c>
    </row>
    <row r="287" spans="11:47" ht="24" customHeight="1">
      <c r="L287" s="1">
        <v>3</v>
      </c>
      <c r="M287" s="48">
        <v>1</v>
      </c>
      <c r="N287" s="49">
        <v>1</v>
      </c>
      <c r="O287" s="49">
        <v>0</v>
      </c>
      <c r="P287" s="49">
        <v>1</v>
      </c>
      <c r="Q287" s="49">
        <v>1</v>
      </c>
      <c r="R287" s="49">
        <v>0</v>
      </c>
      <c r="S287" s="49">
        <v>0</v>
      </c>
      <c r="T287" s="50">
        <v>-1</v>
      </c>
      <c r="U287" s="70" t="s">
        <v>3</v>
      </c>
      <c r="W287" s="1">
        <v>3</v>
      </c>
      <c r="X287" s="39">
        <v>1</v>
      </c>
      <c r="Y287" s="39">
        <v>3</v>
      </c>
      <c r="Z287" s="39">
        <v>3</v>
      </c>
      <c r="AA287" s="39">
        <v>1</v>
      </c>
      <c r="AB287" s="39">
        <v>1</v>
      </c>
      <c r="AC287" s="39">
        <v>3</v>
      </c>
      <c r="AO287" s="1">
        <v>3</v>
      </c>
      <c r="AP287" s="39">
        <v>1</v>
      </c>
      <c r="AQ287" s="39">
        <v>3</v>
      </c>
      <c r="AR287" s="39">
        <v>3</v>
      </c>
      <c r="AS287" s="39">
        <v>1</v>
      </c>
      <c r="AT287" s="39">
        <v>1</v>
      </c>
      <c r="AU287" s="39">
        <v>3</v>
      </c>
    </row>
    <row r="288" spans="11:47" ht="24" customHeight="1">
      <c r="K288" s="1"/>
      <c r="L288" s="1">
        <v>4</v>
      </c>
      <c r="M288" s="51">
        <v>0</v>
      </c>
      <c r="N288" s="52">
        <v>1</v>
      </c>
      <c r="O288" s="52">
        <v>1</v>
      </c>
      <c r="P288" s="52">
        <v>0</v>
      </c>
      <c r="Q288" s="52">
        <v>1</v>
      </c>
      <c r="R288" s="52">
        <v>2</v>
      </c>
      <c r="S288" s="52">
        <v>2</v>
      </c>
      <c r="T288" s="53">
        <v>1</v>
      </c>
      <c r="U288" s="70" t="s">
        <v>3</v>
      </c>
      <c r="W288" s="1">
        <v>4</v>
      </c>
      <c r="X288" s="40">
        <v>3</v>
      </c>
      <c r="Y288" s="40">
        <v>4</v>
      </c>
      <c r="Z288" s="40">
        <v>4</v>
      </c>
      <c r="AA288" s="40">
        <v>7</v>
      </c>
      <c r="AB288" s="40">
        <v>7</v>
      </c>
      <c r="AC288" s="40">
        <v>3</v>
      </c>
      <c r="AO288" s="1">
        <v>4</v>
      </c>
      <c r="AP288" s="40">
        <v>3</v>
      </c>
      <c r="AQ288" s="40">
        <v>4</v>
      </c>
      <c r="AR288" s="40">
        <v>4</v>
      </c>
      <c r="AS288" s="40">
        <v>7</v>
      </c>
      <c r="AT288" s="40">
        <v>7</v>
      </c>
      <c r="AU288" s="40">
        <v>3</v>
      </c>
    </row>
    <row r="289" spans="11:63" ht="24" customHeight="1">
      <c r="K289" s="43" t="s">
        <v>74</v>
      </c>
      <c r="L289" s="1">
        <v>1</v>
      </c>
      <c r="M289" s="44">
        <v>1</v>
      </c>
      <c r="N289" s="45">
        <v>0</v>
      </c>
      <c r="O289" s="45">
        <v>0</v>
      </c>
      <c r="P289" s="45">
        <v>1</v>
      </c>
      <c r="Q289" s="45">
        <v>1</v>
      </c>
      <c r="R289" s="45">
        <v>1</v>
      </c>
      <c r="S289" s="45">
        <v>2</v>
      </c>
      <c r="T289" s="46">
        <v>1</v>
      </c>
      <c r="U289" s="70" t="s">
        <v>3</v>
      </c>
      <c r="V289" s="1" t="s">
        <v>75</v>
      </c>
      <c r="W289" s="1">
        <v>1</v>
      </c>
      <c r="X289" s="38">
        <v>5</v>
      </c>
      <c r="Y289" s="38">
        <v>4</v>
      </c>
      <c r="Z289" s="38">
        <v>4</v>
      </c>
      <c r="AA289" s="38">
        <v>5</v>
      </c>
      <c r="AB289" s="38">
        <v>5</v>
      </c>
      <c r="AC289" s="38">
        <v>5</v>
      </c>
      <c r="AP289" s="70" t="s">
        <v>0</v>
      </c>
      <c r="AQ289" s="70" t="s">
        <v>0</v>
      </c>
      <c r="AR289" s="70" t="s">
        <v>0</v>
      </c>
      <c r="AS289" s="70" t="s">
        <v>0</v>
      </c>
      <c r="AT289" s="70" t="s">
        <v>0</v>
      </c>
      <c r="AU289" s="70" t="s">
        <v>0</v>
      </c>
    </row>
    <row r="290" spans="11:63" ht="24" customHeight="1">
      <c r="K290" s="1"/>
      <c r="L290" s="1">
        <v>2</v>
      </c>
      <c r="M290" s="48">
        <v>1</v>
      </c>
      <c r="N290" s="49">
        <v>0</v>
      </c>
      <c r="O290" s="49">
        <v>1</v>
      </c>
      <c r="P290" s="49">
        <v>0</v>
      </c>
      <c r="Q290" s="49">
        <v>1</v>
      </c>
      <c r="R290" s="49">
        <v>0</v>
      </c>
      <c r="S290" s="49">
        <v>0</v>
      </c>
      <c r="T290" s="50">
        <v>3</v>
      </c>
      <c r="U290" s="70" t="s">
        <v>3</v>
      </c>
      <c r="W290" s="1">
        <v>2</v>
      </c>
      <c r="X290" s="39">
        <v>4</v>
      </c>
      <c r="Y290" s="39">
        <v>2</v>
      </c>
      <c r="Z290" s="39">
        <v>2</v>
      </c>
      <c r="AA290" s="39">
        <v>5</v>
      </c>
      <c r="AB290" s="39">
        <v>5</v>
      </c>
      <c r="AC290" s="39">
        <v>3</v>
      </c>
      <c r="AG290" t="s">
        <v>73</v>
      </c>
      <c r="AJ290" s="1">
        <v>1</v>
      </c>
      <c r="AK290" s="1">
        <v>2</v>
      </c>
      <c r="AL290" s="1">
        <v>3</v>
      </c>
      <c r="AM290" s="1">
        <v>4</v>
      </c>
    </row>
    <row r="291" spans="11:63" ht="24" customHeight="1">
      <c r="L291" s="1">
        <v>3</v>
      </c>
      <c r="M291" s="48">
        <v>0</v>
      </c>
      <c r="N291" s="49">
        <v>1</v>
      </c>
      <c r="O291" s="49">
        <v>0</v>
      </c>
      <c r="P291" s="49">
        <v>1</v>
      </c>
      <c r="Q291" s="49">
        <v>0</v>
      </c>
      <c r="R291" s="49">
        <v>0</v>
      </c>
      <c r="S291" s="49">
        <v>-1</v>
      </c>
      <c r="T291" s="50">
        <v>0</v>
      </c>
      <c r="U291" s="70" t="s">
        <v>3</v>
      </c>
      <c r="W291" s="1">
        <v>3</v>
      </c>
      <c r="X291" s="39">
        <v>0</v>
      </c>
      <c r="Y291" s="39">
        <v>0</v>
      </c>
      <c r="Z291" s="39">
        <v>0</v>
      </c>
      <c r="AA291" s="39">
        <v>0</v>
      </c>
      <c r="AB291" s="39">
        <v>0</v>
      </c>
      <c r="AC291" s="39">
        <v>-1</v>
      </c>
      <c r="AH291" t="s">
        <v>100</v>
      </c>
      <c r="AI291" s="1">
        <v>1</v>
      </c>
      <c r="AJ291" s="54" cm="1">
        <f t="array" ref="AJ291:AM296">TRANSPOSE(X289:AC292)</f>
        <v>5</v>
      </c>
      <c r="AK291" s="55">
        <v>4</v>
      </c>
      <c r="AL291" s="55">
        <v>0</v>
      </c>
      <c r="AM291" s="56">
        <v>4</v>
      </c>
      <c r="AN291" s="70" t="s">
        <v>3</v>
      </c>
      <c r="AP291" s="57" cm="1">
        <f t="array" ref="AP291:AU296">MMULT(_xlfn.ANCHORARRAY(AJ291),_xlfn.ANCHORARRAY(AP285))</f>
        <v>32</v>
      </c>
      <c r="AQ291" s="58">
        <v>40</v>
      </c>
      <c r="AR291" s="58">
        <v>40</v>
      </c>
      <c r="AS291" s="58">
        <v>58</v>
      </c>
      <c r="AT291" s="58">
        <v>58</v>
      </c>
      <c r="AU291" s="59">
        <v>35</v>
      </c>
      <c r="AV291" s="70" t="s">
        <v>3</v>
      </c>
      <c r="AX291" s="57" cm="1">
        <f t="array" ref="AX291:BC296">_xlfn.ANCHORARRAY(AP291)/SQRT(4)</f>
        <v>16</v>
      </c>
      <c r="AY291" s="58">
        <v>20</v>
      </c>
      <c r="AZ291" s="58">
        <v>20</v>
      </c>
      <c r="BA291" s="58">
        <v>29</v>
      </c>
      <c r="BB291" s="58">
        <v>29</v>
      </c>
      <c r="BC291" s="59">
        <v>17.5</v>
      </c>
      <c r="BD291" s="70" t="s">
        <v>3</v>
      </c>
      <c r="BF291" s="18" cm="1">
        <f t="array" ref="BF291:BF296">_xlfn.LET(_xlpm.x,AX291:AX296, EXP(_xlpm.x) / SUM(EXP(_xlpm.x)))</f>
        <v>9.643774412512407E-2</v>
      </c>
      <c r="BG291" s="18" cm="1">
        <f t="array" ref="BG291:BG296">_xlfn.LET(_xlpm.x,AY291:AY296, EXP(_xlpm.x) / SUM(EXP(_xlpm.x)))</f>
        <v>3.9242035844189352E-2</v>
      </c>
      <c r="BH291" s="18" cm="1">
        <f t="array" ref="BH291:BH296">_xlfn.LET(_xlpm.x,AZ291:AZ296, EXP(_xlpm.x) / SUM(EXP(_xlpm.x)))</f>
        <v>3.9242035844189352E-2</v>
      </c>
      <c r="BI291" s="18" cm="1">
        <f t="array" ref="BI291:BI296">_xlfn.LET(_xlpm.x,BA291:BA296, EXP(_xlpm.x) / SUM(EXP(_xlpm.x)))</f>
        <v>1.4848075892171497E-2</v>
      </c>
      <c r="BJ291" s="18" cm="1">
        <f t="array" ref="BJ291:BJ296">_xlfn.LET(_xlpm.x,BB291:BB296, EXP(_xlpm.x) / SUM(EXP(_xlpm.x)))</f>
        <v>1.4848075892171497E-2</v>
      </c>
      <c r="BK291" s="18" cm="1">
        <f t="array" ref="BK291:BK296">_xlfn.LET(_xlpm.x,BC291:BC296, EXP(_xlpm.x) / SUM(EXP(_xlpm.x)))</f>
        <v>3.9302462525006389E-2</v>
      </c>
    </row>
    <row r="292" spans="11:63" ht="24" customHeight="1">
      <c r="K292" s="1"/>
      <c r="L292" s="1">
        <v>4</v>
      </c>
      <c r="M292" s="51">
        <v>0</v>
      </c>
      <c r="N292" s="52">
        <v>1</v>
      </c>
      <c r="O292" s="52">
        <v>1</v>
      </c>
      <c r="P292" s="52">
        <v>1</v>
      </c>
      <c r="Q292" s="52">
        <v>1</v>
      </c>
      <c r="R292" s="52">
        <v>0</v>
      </c>
      <c r="S292" s="52">
        <v>2</v>
      </c>
      <c r="T292" s="53">
        <v>1</v>
      </c>
      <c r="U292" s="70" t="s">
        <v>3</v>
      </c>
      <c r="W292" s="1">
        <v>4</v>
      </c>
      <c r="X292" s="40">
        <v>4</v>
      </c>
      <c r="Y292" s="40">
        <v>4</v>
      </c>
      <c r="Z292" s="40">
        <v>4</v>
      </c>
      <c r="AA292" s="40">
        <v>5</v>
      </c>
      <c r="AB292" s="40">
        <v>5</v>
      </c>
      <c r="AC292" s="40">
        <v>3</v>
      </c>
      <c r="AI292" s="1">
        <v>2</v>
      </c>
      <c r="AJ292" s="54">
        <v>4</v>
      </c>
      <c r="AK292" s="55">
        <v>2</v>
      </c>
      <c r="AL292" s="55">
        <v>0</v>
      </c>
      <c r="AM292" s="56">
        <v>4</v>
      </c>
      <c r="AN292" s="70" t="s">
        <v>3</v>
      </c>
      <c r="AP292" s="60">
        <v>28</v>
      </c>
      <c r="AQ292" s="1">
        <v>34</v>
      </c>
      <c r="AR292" s="1">
        <v>34</v>
      </c>
      <c r="AS292" s="1">
        <v>52</v>
      </c>
      <c r="AT292" s="1">
        <v>52</v>
      </c>
      <c r="AU292" s="61">
        <v>28</v>
      </c>
      <c r="AV292" s="70" t="s">
        <v>3</v>
      </c>
      <c r="AX292" s="60">
        <v>14</v>
      </c>
      <c r="AY292" s="1">
        <v>17</v>
      </c>
      <c r="AZ292" s="1">
        <v>17</v>
      </c>
      <c r="BA292" s="1">
        <v>26</v>
      </c>
      <c r="BB292" s="1">
        <v>26</v>
      </c>
      <c r="BC292" s="61">
        <v>14</v>
      </c>
      <c r="BD292" s="70" t="s">
        <v>3</v>
      </c>
      <c r="BF292" s="19">
        <v>1.3051429415873648E-2</v>
      </c>
      <c r="BG292" s="19">
        <v>1.9537459214688229E-3</v>
      </c>
      <c r="BH292" s="19">
        <v>1.9537459214688229E-3</v>
      </c>
      <c r="BI292" s="19">
        <v>7.3924216957477478E-4</v>
      </c>
      <c r="BJ292" s="19">
        <v>7.3924216957477478E-4</v>
      </c>
      <c r="BK292" s="19">
        <v>1.1868315303089219E-3</v>
      </c>
    </row>
    <row r="293" spans="11:63" ht="24" customHeight="1">
      <c r="K293" s="43" t="s">
        <v>76</v>
      </c>
      <c r="L293" s="1">
        <v>1</v>
      </c>
      <c r="M293" s="44">
        <v>1</v>
      </c>
      <c r="N293" s="45">
        <v>0</v>
      </c>
      <c r="O293" s="45">
        <v>0</v>
      </c>
      <c r="P293" s="45">
        <v>1</v>
      </c>
      <c r="Q293" s="45">
        <v>1</v>
      </c>
      <c r="R293" s="45">
        <v>1</v>
      </c>
      <c r="S293" s="45">
        <v>-1</v>
      </c>
      <c r="T293" s="46">
        <v>1</v>
      </c>
      <c r="U293" s="70" t="s">
        <v>3</v>
      </c>
      <c r="V293" s="1" t="s">
        <v>77</v>
      </c>
      <c r="W293" s="1">
        <v>1</v>
      </c>
      <c r="X293" s="38">
        <v>2</v>
      </c>
      <c r="Y293" s="38">
        <v>1</v>
      </c>
      <c r="Z293" s="38">
        <v>1</v>
      </c>
      <c r="AA293" s="38">
        <v>2</v>
      </c>
      <c r="AB293" s="38">
        <v>2</v>
      </c>
      <c r="AC293" s="38">
        <v>2</v>
      </c>
      <c r="AI293" s="1">
        <v>3</v>
      </c>
      <c r="AJ293" s="54">
        <v>4</v>
      </c>
      <c r="AK293" s="55">
        <v>2</v>
      </c>
      <c r="AL293" s="55">
        <v>0</v>
      </c>
      <c r="AM293" s="56">
        <v>4</v>
      </c>
      <c r="AN293" s="70" t="s">
        <v>3</v>
      </c>
      <c r="AP293" s="60">
        <v>28</v>
      </c>
      <c r="AQ293" s="1">
        <v>34</v>
      </c>
      <c r="AR293" s="1">
        <v>34</v>
      </c>
      <c r="AS293" s="1">
        <v>52</v>
      </c>
      <c r="AT293" s="1">
        <v>52</v>
      </c>
      <c r="AU293" s="61">
        <v>28</v>
      </c>
      <c r="AV293" s="70" t="s">
        <v>3</v>
      </c>
      <c r="AX293" s="60">
        <v>14</v>
      </c>
      <c r="AY293" s="1">
        <v>17</v>
      </c>
      <c r="AZ293" s="1">
        <v>17</v>
      </c>
      <c r="BA293" s="1">
        <v>26</v>
      </c>
      <c r="BB293" s="1">
        <v>26</v>
      </c>
      <c r="BC293" s="61">
        <v>14</v>
      </c>
      <c r="BD293" s="70" t="s">
        <v>3</v>
      </c>
      <c r="BF293" s="19">
        <v>1.3051429415873648E-2</v>
      </c>
      <c r="BG293" s="19">
        <v>1.9537459214688229E-3</v>
      </c>
      <c r="BH293" s="19">
        <v>1.9537459214688229E-3</v>
      </c>
      <c r="BI293" s="19">
        <v>7.3924216957477478E-4</v>
      </c>
      <c r="BJ293" s="19">
        <v>7.3924216957477478E-4</v>
      </c>
      <c r="BK293" s="19">
        <v>1.1868315303089219E-3</v>
      </c>
    </row>
    <row r="294" spans="11:63" ht="24" customHeight="1">
      <c r="K294" s="1"/>
      <c r="L294" s="1">
        <v>2</v>
      </c>
      <c r="M294" s="48">
        <v>1</v>
      </c>
      <c r="N294" s="49">
        <v>0</v>
      </c>
      <c r="O294" s="49">
        <v>1</v>
      </c>
      <c r="P294" s="49">
        <v>0</v>
      </c>
      <c r="Q294" s="49">
        <v>-1</v>
      </c>
      <c r="R294" s="49">
        <v>0</v>
      </c>
      <c r="S294" s="49">
        <v>0</v>
      </c>
      <c r="T294" s="50">
        <v>1</v>
      </c>
      <c r="U294" s="70" t="s">
        <v>3</v>
      </c>
      <c r="W294" s="1">
        <v>2</v>
      </c>
      <c r="X294" s="39">
        <v>2</v>
      </c>
      <c r="Y294" s="39">
        <v>0</v>
      </c>
      <c r="Z294" s="39">
        <v>0</v>
      </c>
      <c r="AA294" s="39">
        <v>3</v>
      </c>
      <c r="AB294" s="39">
        <v>3</v>
      </c>
      <c r="AC294" s="39">
        <v>1</v>
      </c>
      <c r="AI294" s="1">
        <v>4</v>
      </c>
      <c r="AJ294" s="54">
        <v>5</v>
      </c>
      <c r="AK294" s="55">
        <v>5</v>
      </c>
      <c r="AL294" s="55">
        <v>0</v>
      </c>
      <c r="AM294" s="56">
        <v>5</v>
      </c>
      <c r="AN294" s="70" t="s">
        <v>3</v>
      </c>
      <c r="AP294" s="60">
        <v>35</v>
      </c>
      <c r="AQ294" s="1">
        <v>45</v>
      </c>
      <c r="AR294" s="1">
        <v>45</v>
      </c>
      <c r="AS294" s="1">
        <v>65</v>
      </c>
      <c r="AT294" s="1">
        <v>65</v>
      </c>
      <c r="AU294" s="61">
        <v>40</v>
      </c>
      <c r="AV294" s="70" t="s">
        <v>3</v>
      </c>
      <c r="AX294" s="60">
        <v>17.5</v>
      </c>
      <c r="AY294" s="1">
        <v>22.5</v>
      </c>
      <c r="AZ294" s="1">
        <v>22.5</v>
      </c>
      <c r="BA294" s="1">
        <v>32.5</v>
      </c>
      <c r="BB294" s="1">
        <v>32.5</v>
      </c>
      <c r="BC294" s="61">
        <v>20</v>
      </c>
      <c r="BD294" s="70" t="s">
        <v>3</v>
      </c>
      <c r="BF294" s="19">
        <v>0.43220398381362751</v>
      </c>
      <c r="BG294" s="19">
        <v>0.47806586467754603</v>
      </c>
      <c r="BH294" s="19">
        <v>0.47806586467754603</v>
      </c>
      <c r="BI294" s="19">
        <v>0.49170074388622276</v>
      </c>
      <c r="BJ294" s="19">
        <v>0.49170074388622276</v>
      </c>
      <c r="BK294" s="19">
        <v>0.47880201235166492</v>
      </c>
    </row>
    <row r="295" spans="11:63" ht="24" customHeight="1">
      <c r="L295" s="1">
        <v>3</v>
      </c>
      <c r="M295" s="48">
        <v>1</v>
      </c>
      <c r="N295" s="49">
        <v>1</v>
      </c>
      <c r="O295" s="49">
        <v>0</v>
      </c>
      <c r="P295" s="49">
        <v>1</v>
      </c>
      <c r="Q295" s="49">
        <v>0</v>
      </c>
      <c r="R295" s="49">
        <v>1</v>
      </c>
      <c r="S295" s="49">
        <v>-1</v>
      </c>
      <c r="T295" s="50">
        <v>3</v>
      </c>
      <c r="U295" s="70" t="s">
        <v>3</v>
      </c>
      <c r="W295" s="1">
        <v>3</v>
      </c>
      <c r="X295" s="39">
        <v>4</v>
      </c>
      <c r="Y295" s="39">
        <v>1</v>
      </c>
      <c r="Z295" s="39">
        <v>1</v>
      </c>
      <c r="AA295" s="39">
        <v>5</v>
      </c>
      <c r="AB295" s="39">
        <v>5</v>
      </c>
      <c r="AC295" s="39">
        <v>1</v>
      </c>
      <c r="AI295" s="1">
        <v>5</v>
      </c>
      <c r="AJ295" s="54">
        <v>5</v>
      </c>
      <c r="AK295" s="55">
        <v>5</v>
      </c>
      <c r="AL295" s="55">
        <v>0</v>
      </c>
      <c r="AM295" s="56">
        <v>5</v>
      </c>
      <c r="AN295" s="70" t="s">
        <v>3</v>
      </c>
      <c r="AP295" s="60">
        <v>35</v>
      </c>
      <c r="AQ295" s="1">
        <v>45</v>
      </c>
      <c r="AR295" s="1">
        <v>45</v>
      </c>
      <c r="AS295" s="1">
        <v>65</v>
      </c>
      <c r="AT295" s="1">
        <v>65</v>
      </c>
      <c r="AU295" s="61">
        <v>40</v>
      </c>
      <c r="AV295" s="70" t="s">
        <v>3</v>
      </c>
      <c r="AX295" s="60">
        <v>17.5</v>
      </c>
      <c r="AY295" s="1">
        <v>22.5</v>
      </c>
      <c r="AZ295" s="1">
        <v>22.5</v>
      </c>
      <c r="BA295" s="1">
        <v>32.5</v>
      </c>
      <c r="BB295" s="1">
        <v>32.5</v>
      </c>
      <c r="BC295" s="61">
        <v>20</v>
      </c>
      <c r="BD295" s="70" t="s">
        <v>3</v>
      </c>
      <c r="BF295" s="19">
        <v>0.43220398381362751</v>
      </c>
      <c r="BG295" s="19">
        <v>0.47806586467754603</v>
      </c>
      <c r="BH295" s="19">
        <v>0.47806586467754603</v>
      </c>
      <c r="BI295" s="19">
        <v>0.49170074388622276</v>
      </c>
      <c r="BJ295" s="19">
        <v>0.49170074388622276</v>
      </c>
      <c r="BK295" s="19">
        <v>0.47880201235166492</v>
      </c>
    </row>
    <row r="296" spans="11:63" ht="24" customHeight="1">
      <c r="K296" s="1"/>
      <c r="L296" s="1">
        <v>4</v>
      </c>
      <c r="M296" s="51">
        <v>0</v>
      </c>
      <c r="N296" s="52">
        <v>1</v>
      </c>
      <c r="O296" s="52">
        <v>0</v>
      </c>
      <c r="P296" s="52">
        <v>2</v>
      </c>
      <c r="Q296" s="52">
        <v>1</v>
      </c>
      <c r="R296" s="52">
        <v>0</v>
      </c>
      <c r="S296" s="52">
        <v>2</v>
      </c>
      <c r="T296" s="53">
        <v>1</v>
      </c>
      <c r="U296" s="70" t="s">
        <v>3</v>
      </c>
      <c r="W296" s="1">
        <v>4</v>
      </c>
      <c r="X296" s="40">
        <v>5</v>
      </c>
      <c r="Y296" s="40">
        <v>4</v>
      </c>
      <c r="Z296" s="40">
        <v>4</v>
      </c>
      <c r="AA296" s="40">
        <v>4</v>
      </c>
      <c r="AB296" s="40">
        <v>4</v>
      </c>
      <c r="AC296" s="40">
        <v>3</v>
      </c>
      <c r="AI296" s="1">
        <v>6</v>
      </c>
      <c r="AJ296" s="54">
        <v>5</v>
      </c>
      <c r="AK296" s="55">
        <v>3</v>
      </c>
      <c r="AL296" s="55">
        <v>-1</v>
      </c>
      <c r="AM296" s="56">
        <v>3</v>
      </c>
      <c r="AN296" s="70" t="s">
        <v>3</v>
      </c>
      <c r="AP296" s="62">
        <v>28</v>
      </c>
      <c r="AQ296" s="63">
        <v>32</v>
      </c>
      <c r="AR296" s="63">
        <v>32</v>
      </c>
      <c r="AS296" s="63">
        <v>50</v>
      </c>
      <c r="AT296" s="63">
        <v>50</v>
      </c>
      <c r="AU296" s="64">
        <v>27</v>
      </c>
      <c r="AV296" s="70" t="s">
        <v>3</v>
      </c>
      <c r="AX296" s="62">
        <v>14</v>
      </c>
      <c r="AY296" s="63">
        <v>16</v>
      </c>
      <c r="AZ296" s="63">
        <v>16</v>
      </c>
      <c r="BA296" s="63">
        <v>25</v>
      </c>
      <c r="BB296" s="63">
        <v>25</v>
      </c>
      <c r="BC296" s="64">
        <v>13.5</v>
      </c>
      <c r="BD296" s="70" t="s">
        <v>3</v>
      </c>
      <c r="BF296" s="20">
        <v>1.3051429415873648E-2</v>
      </c>
      <c r="BG296" s="20">
        <v>7.1874295778093515E-4</v>
      </c>
      <c r="BH296" s="20">
        <v>7.1874295778093515E-4</v>
      </c>
      <c r="BI296" s="20">
        <v>2.7195199623353277E-4</v>
      </c>
      <c r="BJ296" s="20">
        <v>2.7195199623353277E-4</v>
      </c>
      <c r="BK296" s="20">
        <v>7.1984971104602474E-4</v>
      </c>
    </row>
    <row r="298" spans="11:63" ht="24" customHeight="1">
      <c r="AO298" t="s">
        <v>78</v>
      </c>
    </row>
    <row r="299" spans="11:63" ht="24" customHeight="1">
      <c r="K299" s="43" t="s">
        <v>122</v>
      </c>
      <c r="L299" s="1">
        <v>1</v>
      </c>
      <c r="M299" s="44">
        <v>1</v>
      </c>
      <c r="N299" s="45">
        <v>-2</v>
      </c>
      <c r="O299" s="45">
        <v>0</v>
      </c>
      <c r="P299" s="45">
        <v>1</v>
      </c>
      <c r="Q299" s="45">
        <v>-2</v>
      </c>
      <c r="R299" s="45">
        <v>1</v>
      </c>
      <c r="S299" s="45">
        <v>-1</v>
      </c>
      <c r="T299" s="46">
        <v>1</v>
      </c>
      <c r="U299" s="70" t="s">
        <v>3</v>
      </c>
      <c r="V299" t="s">
        <v>121</v>
      </c>
      <c r="W299" s="1">
        <v>1</v>
      </c>
      <c r="X299" s="38" cm="1">
        <f t="array" ref="X299:AC302">MMULT(M299:T302,X273:AC280)</f>
        <v>2</v>
      </c>
      <c r="Y299" s="38">
        <v>-4</v>
      </c>
      <c r="Z299" s="38">
        <v>-4</v>
      </c>
      <c r="AA299" s="38">
        <v>0</v>
      </c>
      <c r="AB299" s="38">
        <v>0</v>
      </c>
      <c r="AC299" s="38">
        <v>-1</v>
      </c>
      <c r="AP299" t="s">
        <v>100</v>
      </c>
      <c r="BF299" t="s">
        <v>100</v>
      </c>
    </row>
    <row r="300" spans="11:63" ht="24" customHeight="1">
      <c r="L300" s="1">
        <v>2</v>
      </c>
      <c r="M300" s="48">
        <v>1</v>
      </c>
      <c r="N300" s="49">
        <v>0</v>
      </c>
      <c r="O300" s="49">
        <v>-2</v>
      </c>
      <c r="P300" s="49">
        <v>0</v>
      </c>
      <c r="Q300" s="49">
        <v>-1</v>
      </c>
      <c r="R300" s="49">
        <v>0</v>
      </c>
      <c r="S300" s="49">
        <v>0</v>
      </c>
      <c r="T300" s="50">
        <v>1</v>
      </c>
      <c r="U300" s="70" t="s">
        <v>3</v>
      </c>
      <c r="W300" s="1">
        <v>2</v>
      </c>
      <c r="X300" s="39">
        <v>2</v>
      </c>
      <c r="Y300" s="39">
        <v>0</v>
      </c>
      <c r="Z300" s="39">
        <v>0</v>
      </c>
      <c r="AA300" s="39">
        <v>0</v>
      </c>
      <c r="AB300" s="39">
        <v>0</v>
      </c>
      <c r="AC300" s="39">
        <v>1</v>
      </c>
      <c r="AP300" s="1">
        <v>1</v>
      </c>
      <c r="AQ300" s="1">
        <v>2</v>
      </c>
      <c r="AR300" s="1">
        <v>3</v>
      </c>
      <c r="AS300" s="1">
        <v>4</v>
      </c>
      <c r="AT300" s="1">
        <v>5</v>
      </c>
      <c r="AU300" s="1">
        <v>6</v>
      </c>
      <c r="BF300" s="1">
        <v>1</v>
      </c>
      <c r="BG300" s="1">
        <v>2</v>
      </c>
      <c r="BH300" s="1">
        <v>3</v>
      </c>
      <c r="BI300" s="1">
        <v>4</v>
      </c>
      <c r="BJ300" s="1">
        <v>5</v>
      </c>
      <c r="BK300" s="1">
        <v>6</v>
      </c>
    </row>
    <row r="301" spans="11:63" ht="24" customHeight="1">
      <c r="L301" s="1">
        <v>3</v>
      </c>
      <c r="M301" s="48">
        <v>1</v>
      </c>
      <c r="N301" s="49">
        <v>1</v>
      </c>
      <c r="O301" s="49">
        <v>0</v>
      </c>
      <c r="P301" s="49">
        <v>1</v>
      </c>
      <c r="Q301" s="49">
        <v>0</v>
      </c>
      <c r="R301" s="49">
        <v>1</v>
      </c>
      <c r="S301" s="49">
        <v>-1</v>
      </c>
      <c r="T301" s="50">
        <v>3</v>
      </c>
      <c r="U301" s="70" t="s">
        <v>3</v>
      </c>
      <c r="W301" s="1">
        <v>3</v>
      </c>
      <c r="X301" s="39">
        <v>4</v>
      </c>
      <c r="Y301" s="39">
        <v>1</v>
      </c>
      <c r="Z301" s="39">
        <v>1</v>
      </c>
      <c r="AA301" s="39">
        <v>5</v>
      </c>
      <c r="AB301" s="39">
        <v>5</v>
      </c>
      <c r="AC301" s="39">
        <v>1</v>
      </c>
      <c r="AO301" s="1">
        <v>1</v>
      </c>
      <c r="AP301" s="38" cm="1">
        <f t="array" ref="AP301:AU304">X293:AC296</f>
        <v>2</v>
      </c>
      <c r="AQ301" s="38">
        <v>1</v>
      </c>
      <c r="AR301" s="38">
        <v>1</v>
      </c>
      <c r="AS301" s="38">
        <v>2</v>
      </c>
      <c r="AT301" s="38">
        <v>2</v>
      </c>
      <c r="AU301" s="38">
        <v>2</v>
      </c>
      <c r="BD301" s="70" t="s">
        <v>3</v>
      </c>
      <c r="BE301" s="1">
        <v>1</v>
      </c>
      <c r="BF301" s="65" cm="1">
        <f t="array" ref="BF301:BK304">MMULT(_xlfn.ANCHORARRAY(AP301),BF291:BK296)</f>
        <v>1.9738971411682527</v>
      </c>
      <c r="BG301" s="65">
        <v>1.9960925081570624</v>
      </c>
      <c r="BH301" s="65">
        <v>1.9960925081570624</v>
      </c>
      <c r="BI301" s="65">
        <v>1.9985215156608507</v>
      </c>
      <c r="BJ301" s="65">
        <v>1.9985215156608507</v>
      </c>
      <c r="BK301" s="65">
        <v>1.9976263369393823</v>
      </c>
    </row>
    <row r="302" spans="11:63" ht="24" customHeight="1">
      <c r="L302" s="1">
        <v>4</v>
      </c>
      <c r="M302" s="51">
        <v>0</v>
      </c>
      <c r="N302" s="52">
        <v>1</v>
      </c>
      <c r="O302" s="52">
        <v>-3</v>
      </c>
      <c r="P302" s="52">
        <v>2</v>
      </c>
      <c r="Q302" s="52">
        <v>1</v>
      </c>
      <c r="R302" s="52">
        <v>0</v>
      </c>
      <c r="S302" s="52">
        <v>2</v>
      </c>
      <c r="T302" s="53">
        <v>1</v>
      </c>
      <c r="U302" s="70" t="s">
        <v>3</v>
      </c>
      <c r="W302" s="1">
        <v>4</v>
      </c>
      <c r="X302" s="40">
        <v>5</v>
      </c>
      <c r="Y302" s="40">
        <v>4</v>
      </c>
      <c r="Z302" s="40">
        <v>4</v>
      </c>
      <c r="AA302" s="40">
        <v>1</v>
      </c>
      <c r="AB302" s="40">
        <v>1</v>
      </c>
      <c r="AC302" s="40">
        <v>3</v>
      </c>
      <c r="AO302" s="1">
        <v>2</v>
      </c>
      <c r="AP302" s="39">
        <v>2</v>
      </c>
      <c r="AQ302" s="39">
        <v>0</v>
      </c>
      <c r="AR302" s="39">
        <v>0</v>
      </c>
      <c r="AS302" s="39">
        <v>3</v>
      </c>
      <c r="AT302" s="39">
        <v>3</v>
      </c>
      <c r="AU302" s="39">
        <v>1</v>
      </c>
      <c r="BD302" s="70" t="s">
        <v>3</v>
      </c>
      <c r="BE302" s="1">
        <v>2</v>
      </c>
      <c r="BF302" s="66">
        <v>2.7991508205478866</v>
      </c>
      <c r="BG302" s="66">
        <v>2.9475980027114361</v>
      </c>
      <c r="BH302" s="66">
        <v>2.9475980027114361</v>
      </c>
      <c r="BI302" s="66">
        <v>2.9801725670979131</v>
      </c>
      <c r="BJ302" s="66">
        <v>2.9801725670979131</v>
      </c>
      <c r="BK302" s="66">
        <v>2.952136848871048</v>
      </c>
    </row>
    <row r="303" spans="11:63" ht="24" customHeight="1">
      <c r="AO303" s="1">
        <v>3</v>
      </c>
      <c r="AP303" s="39">
        <v>4</v>
      </c>
      <c r="AQ303" s="39">
        <v>1</v>
      </c>
      <c r="AR303" s="39">
        <v>1</v>
      </c>
      <c r="AS303" s="39">
        <v>5</v>
      </c>
      <c r="AT303" s="39">
        <v>5</v>
      </c>
      <c r="AU303" s="39">
        <v>1</v>
      </c>
      <c r="BD303" s="70" t="s">
        <v>3</v>
      </c>
      <c r="BE303" s="1">
        <v>3</v>
      </c>
      <c r="BF303" s="66">
        <v>4.7469451028843919</v>
      </c>
      <c r="BG303" s="66">
        <v>4.9422530249529357</v>
      </c>
      <c r="BH303" s="66">
        <v>4.9422530249529357</v>
      </c>
      <c r="BI303" s="66">
        <v>4.9781501787662963</v>
      </c>
      <c r="BJ303" s="66">
        <v>4.9781501787662963</v>
      </c>
      <c r="BK303" s="66">
        <v>4.9483234863883379</v>
      </c>
    </row>
    <row r="304" spans="11:63" ht="24" customHeight="1">
      <c r="U304" t="s">
        <v>123</v>
      </c>
      <c r="X304" s="114" cm="1">
        <f t="array" ref="X304:AC307">_xlfn.LET(_xlpm.X,_xlfn.ANCHORARRAY( X299), 1 / (1+EXP(-_xlpm.X)))</f>
        <v>0.88079707797788231</v>
      </c>
      <c r="Y304" s="114">
        <v>1.7986209962091559E-2</v>
      </c>
      <c r="Z304" s="114">
        <v>1.7986209962091559E-2</v>
      </c>
      <c r="AA304" s="114">
        <v>0.5</v>
      </c>
      <c r="AB304" s="114">
        <v>0.5</v>
      </c>
      <c r="AC304" s="114">
        <v>0.2689414213699951</v>
      </c>
      <c r="AO304" s="1">
        <v>4</v>
      </c>
      <c r="AP304" s="40">
        <v>5</v>
      </c>
      <c r="AQ304" s="40">
        <v>4</v>
      </c>
      <c r="AR304" s="40">
        <v>4</v>
      </c>
      <c r="AS304" s="40">
        <v>4</v>
      </c>
      <c r="AT304" s="40">
        <v>4</v>
      </c>
      <c r="AU304" s="40">
        <v>3</v>
      </c>
      <c r="BD304" s="70" t="s">
        <v>3</v>
      </c>
      <c r="BE304" s="1">
        <v>4</v>
      </c>
      <c r="BF304" s="67">
        <v>4.0833863147092506</v>
      </c>
      <c r="BG304" s="67">
        <v>4.0385232928864081</v>
      </c>
      <c r="BH304" s="67">
        <v>4.0385232928864081</v>
      </c>
      <c r="BI304" s="67">
        <v>4.0145761238959379</v>
      </c>
      <c r="BJ304" s="67">
        <v>4.0145761238959379</v>
      </c>
      <c r="BK304" s="67">
        <v>4.0385826128139604</v>
      </c>
    </row>
    <row r="305" spans="23:29" ht="24" customHeight="1">
      <c r="X305" s="115">
        <v>0.88079707797788231</v>
      </c>
      <c r="Y305" s="115">
        <v>0.5</v>
      </c>
      <c r="Z305" s="115">
        <v>0.5</v>
      </c>
      <c r="AA305" s="115">
        <v>0.5</v>
      </c>
      <c r="AB305" s="115">
        <v>0.5</v>
      </c>
      <c r="AC305" s="115">
        <v>0.7310585786300049</v>
      </c>
    </row>
    <row r="306" spans="23:29" ht="24" customHeight="1">
      <c r="X306" s="115">
        <v>0.98201379003790845</v>
      </c>
      <c r="Y306" s="115">
        <v>0.7310585786300049</v>
      </c>
      <c r="Z306" s="115">
        <v>0.7310585786300049</v>
      </c>
      <c r="AA306" s="115">
        <v>0.99330714907571527</v>
      </c>
      <c r="AB306" s="115">
        <v>0.99330714907571527</v>
      </c>
      <c r="AC306" s="115">
        <v>0.7310585786300049</v>
      </c>
    </row>
    <row r="307" spans="23:29" ht="24" customHeight="1">
      <c r="X307" s="116">
        <v>0.99330714907571527</v>
      </c>
      <c r="Y307" s="116">
        <v>0.98201379003790845</v>
      </c>
      <c r="Z307" s="116">
        <v>0.98201379003790845</v>
      </c>
      <c r="AA307" s="116">
        <v>0.7310585786300049</v>
      </c>
      <c r="AB307" s="116">
        <v>0.7310585786300049</v>
      </c>
      <c r="AC307" s="116">
        <v>0.95257412682243336</v>
      </c>
    </row>
    <row r="308" spans="23:29" ht="24" customHeight="1">
      <c r="W308" t="s">
        <v>124</v>
      </c>
    </row>
    <row r="309" spans="23:29" ht="24" customHeight="1">
      <c r="X309" s="65" cm="1">
        <f t="array" ref="X309:AC312">_xlfn.ANCHORARRAY(BF301)</f>
        <v>1.9738971411682527</v>
      </c>
      <c r="Y309" s="65">
        <v>1.9960925081570624</v>
      </c>
      <c r="Z309" s="65">
        <v>1.9960925081570624</v>
      </c>
      <c r="AA309" s="65">
        <v>1.9985215156608507</v>
      </c>
      <c r="AB309" s="65">
        <v>1.9985215156608507</v>
      </c>
      <c r="AC309" s="65">
        <v>1.9976263369393823</v>
      </c>
    </row>
    <row r="310" spans="23:29" ht="24" customHeight="1">
      <c r="X310" s="66">
        <v>2.7991508205478866</v>
      </c>
      <c r="Y310" s="66">
        <v>2.9475980027114361</v>
      </c>
      <c r="Z310" s="66">
        <v>2.9475980027114361</v>
      </c>
      <c r="AA310" s="66">
        <v>2.9801725670979131</v>
      </c>
      <c r="AB310" s="66">
        <v>2.9801725670979131</v>
      </c>
      <c r="AC310" s="66">
        <v>2.952136848871048</v>
      </c>
    </row>
    <row r="311" spans="23:29" ht="24" customHeight="1">
      <c r="X311" s="66">
        <v>4.7469451028843919</v>
      </c>
      <c r="Y311" s="66">
        <v>4.9422530249529357</v>
      </c>
      <c r="Z311" s="66">
        <v>4.9422530249529357</v>
      </c>
      <c r="AA311" s="66">
        <v>4.9781501787662963</v>
      </c>
      <c r="AB311" s="66">
        <v>4.9781501787662963</v>
      </c>
      <c r="AC311" s="66">
        <v>4.9483234863883379</v>
      </c>
    </row>
    <row r="312" spans="23:29" ht="24" customHeight="1">
      <c r="X312" s="67">
        <v>4.0833863147092506</v>
      </c>
      <c r="Y312" s="67">
        <v>4.0385232928864081</v>
      </c>
      <c r="Z312" s="67">
        <v>4.0385232928864081</v>
      </c>
      <c r="AA312" s="67">
        <v>4.0145761238959379</v>
      </c>
      <c r="AB312" s="67">
        <v>4.0145761238959379</v>
      </c>
      <c r="AC312" s="67">
        <v>4.0385826128139604</v>
      </c>
    </row>
    <row r="314" spans="23:29" ht="24" customHeight="1">
      <c r="X314" s="38" cm="1">
        <f t="array" ref="X314:AC317">_xlfn.ANCHORARRAY(X309)*_xlfn.ANCHORARRAY(X304)</f>
        <v>1.7386028341698925</v>
      </c>
      <c r="Y314" s="38">
        <v>3.5902138955470883E-2</v>
      </c>
      <c r="Z314" s="38">
        <v>3.5902138955470883E-2</v>
      </c>
      <c r="AA314" s="38">
        <v>0.99926075783042534</v>
      </c>
      <c r="AB314" s="38">
        <v>0.99926075783042534</v>
      </c>
      <c r="AC314" s="38">
        <v>0.53724446642261425</v>
      </c>
    </row>
    <row r="315" spans="23:29" ht="24" customHeight="1">
      <c r="X315" s="39">
        <v>2.4654838635579699</v>
      </c>
      <c r="Y315" s="39">
        <v>1.4737990013557181</v>
      </c>
      <c r="Z315" s="39">
        <v>1.4737990013557181</v>
      </c>
      <c r="AA315" s="39">
        <v>1.4900862835489566</v>
      </c>
      <c r="AB315" s="39">
        <v>1.4900862835489566</v>
      </c>
      <c r="AC315" s="39">
        <v>2.1581849686569301</v>
      </c>
    </row>
    <row r="316" spans="23:29" ht="24" customHeight="1">
      <c r="X316" s="39">
        <v>4.6615655515853911</v>
      </c>
      <c r="Y316" s="39">
        <v>3.6130764716519352</v>
      </c>
      <c r="Z316" s="39">
        <v>3.6130764716519352</v>
      </c>
      <c r="AA316" s="39">
        <v>4.944832161741112</v>
      </c>
      <c r="AB316" s="39">
        <v>4.944832161741112</v>
      </c>
      <c r="AC316" s="39">
        <v>3.6175143345605285</v>
      </c>
    </row>
    <row r="317" spans="23:29" ht="24" customHeight="1">
      <c r="X317" s="40">
        <v>4.0560568188386368</v>
      </c>
      <c r="Y317" s="40">
        <v>3.9658855650037559</v>
      </c>
      <c r="Z317" s="40">
        <v>3.9658855650037559</v>
      </c>
      <c r="AA317" s="40">
        <v>2.9348903149373187</v>
      </c>
      <c r="AB317" s="40">
        <v>2.9348903149373187</v>
      </c>
      <c r="AC317" s="40">
        <v>3.8470493060015198</v>
      </c>
    </row>
    <row r="322" spans="1:18" s="97" customFormat="1" ht="47.25" thickBot="1">
      <c r="A322" s="97" t="s">
        <v>105</v>
      </c>
    </row>
    <row r="323" spans="1:18" ht="24" customHeight="1" thickTop="1"/>
    <row r="325" spans="1:18" s="96" customFormat="1" ht="32.25" thickBot="1">
      <c r="A325" s="96" t="s">
        <v>106</v>
      </c>
    </row>
    <row r="326" spans="1:18" ht="24" customHeight="1" thickTop="1"/>
    <row r="327" spans="1:18" ht="24" customHeight="1">
      <c r="B327" t="s">
        <v>110</v>
      </c>
    </row>
    <row r="329" spans="1:18" ht="24" customHeight="1">
      <c r="D329" s="98" cm="1">
        <f t="array" aca="1" ref="D329:O332" ca="1">_xlfn.RANDARRAY(4,12)</f>
        <v>0.33579082974866625</v>
      </c>
      <c r="E329" s="98">
        <f ca="1"/>
        <v>0.7381682589272085</v>
      </c>
      <c r="F329" s="98">
        <f ca="1"/>
        <v>0.63945183077864609</v>
      </c>
      <c r="G329" s="98">
        <f ca="1"/>
        <v>0.74621744636596321</v>
      </c>
      <c r="H329" s="98">
        <f ca="1"/>
        <v>0.25710222516452563</v>
      </c>
      <c r="I329" s="98">
        <f ca="1"/>
        <v>0.49827508535399723</v>
      </c>
      <c r="J329" s="98">
        <f ca="1"/>
        <v>0.75523278080280987</v>
      </c>
      <c r="K329" s="98">
        <f ca="1"/>
        <v>0.67559068554028889</v>
      </c>
      <c r="L329" s="98">
        <f ca="1"/>
        <v>6.808048617584217E-2</v>
      </c>
      <c r="M329" s="98">
        <f ca="1"/>
        <v>0.49699700564696769</v>
      </c>
      <c r="N329" s="98">
        <f ca="1"/>
        <v>0.91415866295590975</v>
      </c>
      <c r="O329" s="98">
        <f ca="1"/>
        <v>7.7406477046304989E-2</v>
      </c>
    </row>
    <row r="330" spans="1:18" ht="24" customHeight="1">
      <c r="D330" s="99">
        <f ca="1"/>
        <v>0.83871191418041313</v>
      </c>
      <c r="E330" s="99">
        <f ca="1"/>
        <v>0.43749398556828401</v>
      </c>
      <c r="F330" s="99">
        <f ca="1"/>
        <v>0.47987491008110439</v>
      </c>
      <c r="G330" s="99">
        <f ca="1"/>
        <v>0.9509194911585237</v>
      </c>
      <c r="H330" s="99">
        <f ca="1"/>
        <v>0.49535598152391458</v>
      </c>
      <c r="I330" s="99">
        <f ca="1"/>
        <v>0.2474249967731168</v>
      </c>
      <c r="J330" s="99">
        <f ca="1"/>
        <v>0.12577271691533398</v>
      </c>
      <c r="K330" s="99">
        <f ca="1"/>
        <v>0.3000681296604959</v>
      </c>
      <c r="L330" s="99">
        <f ca="1"/>
        <v>0.35626901689323409</v>
      </c>
      <c r="M330" s="99">
        <f ca="1"/>
        <v>0.68661191051238912</v>
      </c>
      <c r="N330" s="99">
        <f ca="1"/>
        <v>0.9565616824134493</v>
      </c>
      <c r="O330" s="99">
        <f ca="1"/>
        <v>3.7568037898730644E-2</v>
      </c>
    </row>
    <row r="331" spans="1:18" ht="24" customHeight="1">
      <c r="D331" s="99">
        <f ca="1"/>
        <v>0.52168336353557532</v>
      </c>
      <c r="E331" s="99">
        <f ca="1"/>
        <v>0.16248896420324255</v>
      </c>
      <c r="F331" s="99">
        <f ca="1"/>
        <v>0.36927899696297639</v>
      </c>
      <c r="G331" s="99">
        <f ca="1"/>
        <v>0.65750676256932961</v>
      </c>
      <c r="H331" s="99">
        <f ca="1"/>
        <v>0.90267489008703694</v>
      </c>
      <c r="I331" s="99">
        <f ca="1"/>
        <v>2.1947765977816669E-2</v>
      </c>
      <c r="J331" s="99">
        <f ca="1"/>
        <v>0.10004640040531854</v>
      </c>
      <c r="K331" s="99">
        <f ca="1"/>
        <v>0.24463832541874719</v>
      </c>
      <c r="L331" s="99">
        <f ca="1"/>
        <v>0.97827060707149038</v>
      </c>
      <c r="M331" s="99">
        <f ca="1"/>
        <v>0.5807030933777364</v>
      </c>
      <c r="N331" s="99">
        <f ca="1"/>
        <v>0.29730150091965846</v>
      </c>
      <c r="O331" s="99">
        <f ca="1"/>
        <v>0.31836175816808732</v>
      </c>
    </row>
    <row r="332" spans="1:18" ht="24" customHeight="1">
      <c r="D332" s="100">
        <f ca="1"/>
        <v>0.67313176684109544</v>
      </c>
      <c r="E332" s="100">
        <f ca="1"/>
        <v>0.74931061909445584</v>
      </c>
      <c r="F332" s="100">
        <f ca="1"/>
        <v>0.95599784102497498</v>
      </c>
      <c r="G332" s="100">
        <f ca="1"/>
        <v>0.3421762077732029</v>
      </c>
      <c r="H332" s="100">
        <f ca="1"/>
        <v>0.89462175921250831</v>
      </c>
      <c r="I332" s="100">
        <f ca="1"/>
        <v>0.9520140509863888</v>
      </c>
      <c r="J332" s="100">
        <f ca="1"/>
        <v>9.6700838328926508E-2</v>
      </c>
      <c r="K332" s="100">
        <f ca="1"/>
        <v>0.23524223413696843</v>
      </c>
      <c r="L332" s="100">
        <f ca="1"/>
        <v>0.74033522187050504</v>
      </c>
      <c r="M332" s="100">
        <f ca="1"/>
        <v>0.54414128615406754</v>
      </c>
      <c r="N332" s="100">
        <f ca="1"/>
        <v>0.6192155247817277</v>
      </c>
      <c r="O332" s="100">
        <f ca="1"/>
        <v>0.40460473922046414</v>
      </c>
    </row>
    <row r="334" spans="1:18" ht="24" customHeight="1">
      <c r="E334" t="s">
        <v>86</v>
      </c>
      <c r="I334" s="106">
        <v>4</v>
      </c>
      <c r="J334" s="111">
        <f t="shared" ref="J334:R334" ca="1" si="1">I374</f>
        <v>11</v>
      </c>
      <c r="K334" s="111">
        <f t="shared" ca="1" si="1"/>
        <v>3</v>
      </c>
      <c r="L334" s="111">
        <f t="shared" ca="1" si="1"/>
        <v>11</v>
      </c>
      <c r="M334" s="111">
        <f t="shared" ca="1" si="1"/>
        <v>4</v>
      </c>
      <c r="N334" s="111">
        <f t="shared" ca="1" si="1"/>
        <v>4</v>
      </c>
      <c r="O334" s="111">
        <f t="shared" ca="1" si="1"/>
        <v>4</v>
      </c>
      <c r="P334" s="111">
        <f t="shared" ca="1" si="1"/>
        <v>1</v>
      </c>
      <c r="Q334" s="111">
        <f t="shared" ca="1" si="1"/>
        <v>4</v>
      </c>
      <c r="R334" s="111">
        <f t="shared" ca="1" si="1"/>
        <v>11</v>
      </c>
    </row>
    <row r="336" spans="1:18" ht="24" customHeight="1">
      <c r="E336" t="s">
        <v>110</v>
      </c>
      <c r="I336" s="103" cm="1">
        <f t="array" aca="1" ref="I336:I339" ca="1">_xlfn.LET(_xlpm.E,_xlfn.ANCHORARRAY($D329),_xlpm.tokid,I334,_xlfn.CHOOSECOLS(_xlpm.E,_xlpm.tokid))</f>
        <v>0.74621744636596321</v>
      </c>
      <c r="J336" s="84" cm="1">
        <f t="array" aca="1" ref="J336:J339" ca="1">_xlfn.LET(_xlpm.E,_xlfn.ANCHORARRAY($D329),_xlpm.tokid,J334,_xlfn.CHOOSECOLS(_xlpm.E,_xlpm.tokid))</f>
        <v>0.91415866295590975</v>
      </c>
      <c r="K336" s="84" cm="1">
        <f t="array" aca="1" ref="K336:K339" ca="1">_xlfn.LET(_xlpm.E,_xlfn.ANCHORARRAY($D329),_xlpm.tokid,K334,_xlfn.CHOOSECOLS(_xlpm.E,_xlpm.tokid))</f>
        <v>0.63945183077864609</v>
      </c>
      <c r="L336" s="84" cm="1">
        <f t="array" aca="1" ref="L336:L339" ca="1">_xlfn.LET(_xlpm.E,_xlfn.ANCHORARRAY($D329),_xlpm.tokid,L334,_xlfn.CHOOSECOLS(_xlpm.E,_xlpm.tokid))</f>
        <v>0.91415866295590975</v>
      </c>
      <c r="M336" s="84" cm="1">
        <f t="array" aca="1" ref="M336:M339" ca="1">_xlfn.LET(_xlpm.E,_xlfn.ANCHORARRAY($D329),_xlpm.tokid,M334,_xlfn.CHOOSECOLS(_xlpm.E,_xlpm.tokid))</f>
        <v>0.74621744636596321</v>
      </c>
      <c r="N336" s="84" cm="1">
        <f t="array" aca="1" ref="N336:N339" ca="1">_xlfn.LET(_xlpm.E,_xlfn.ANCHORARRAY($D329),_xlpm.tokid,N334,_xlfn.CHOOSECOLS(_xlpm.E,_xlpm.tokid))</f>
        <v>0.74621744636596321</v>
      </c>
      <c r="O336" s="84" cm="1">
        <f t="array" aca="1" ref="O336:O339" ca="1">_xlfn.LET(_xlpm.E,_xlfn.ANCHORARRAY($D329),_xlpm.tokid,O334,_xlfn.CHOOSECOLS(_xlpm.E,_xlpm.tokid))</f>
        <v>0.74621744636596321</v>
      </c>
      <c r="P336" s="84" cm="1">
        <f t="array" aca="1" ref="P336:P339" ca="1">_xlfn.LET(_xlpm.E,_xlfn.ANCHORARRAY($D329),_xlpm.tokid,P334,_xlfn.CHOOSECOLS(_xlpm.E,_xlpm.tokid))</f>
        <v>0.33579082974866625</v>
      </c>
      <c r="Q336" s="84" cm="1">
        <f t="array" aca="1" ref="Q336:Q339" ca="1">_xlfn.LET(_xlpm.E,_xlfn.ANCHORARRAY($D329),_xlpm.tokid,Q334,_xlfn.CHOOSECOLS(_xlpm.E,_xlpm.tokid))</f>
        <v>0.74621744636596321</v>
      </c>
      <c r="R336" s="84" cm="1">
        <f t="array" aca="1" ref="R336:R339" ca="1">_xlfn.LET(_xlpm.E,_xlfn.ANCHORARRAY($D329),_xlpm.tokid,R334,_xlfn.CHOOSECOLS(_xlpm.E,_xlpm.tokid))</f>
        <v>0.91415866295590975</v>
      </c>
    </row>
    <row r="337" spans="2:18" ht="24" customHeight="1">
      <c r="I337" s="104">
        <f ca="1"/>
        <v>0.9509194911585237</v>
      </c>
      <c r="J337" s="92">
        <f ca="1"/>
        <v>0.9565616824134493</v>
      </c>
      <c r="K337" s="92">
        <f ca="1"/>
        <v>0.47987491008110439</v>
      </c>
      <c r="L337" s="92">
        <f ca="1"/>
        <v>0.9565616824134493</v>
      </c>
      <c r="M337" s="92">
        <f ca="1"/>
        <v>0.9509194911585237</v>
      </c>
      <c r="N337" s="92">
        <f ca="1"/>
        <v>0.9509194911585237</v>
      </c>
      <c r="O337" s="92">
        <f ca="1"/>
        <v>0.9509194911585237</v>
      </c>
      <c r="P337" s="92">
        <f ca="1"/>
        <v>0.83871191418041313</v>
      </c>
      <c r="Q337" s="92">
        <f ca="1"/>
        <v>0.9509194911585237</v>
      </c>
      <c r="R337" s="92">
        <f ca="1"/>
        <v>0.9565616824134493</v>
      </c>
    </row>
    <row r="338" spans="2:18" ht="24" customHeight="1">
      <c r="I338" s="104">
        <f ca="1"/>
        <v>0.65750676256932961</v>
      </c>
      <c r="J338" s="92">
        <f ca="1"/>
        <v>0.29730150091965846</v>
      </c>
      <c r="K338" s="92">
        <f ca="1"/>
        <v>0.36927899696297639</v>
      </c>
      <c r="L338" s="92">
        <f ca="1"/>
        <v>0.29730150091965846</v>
      </c>
      <c r="M338" s="92">
        <f ca="1"/>
        <v>0.65750676256932961</v>
      </c>
      <c r="N338" s="92">
        <f ca="1"/>
        <v>0.65750676256932961</v>
      </c>
      <c r="O338" s="92">
        <f ca="1"/>
        <v>0.65750676256932961</v>
      </c>
      <c r="P338" s="92">
        <f ca="1"/>
        <v>0.52168336353557532</v>
      </c>
      <c r="Q338" s="92">
        <f ca="1"/>
        <v>0.65750676256932961</v>
      </c>
      <c r="R338" s="92">
        <f ca="1"/>
        <v>0.29730150091965846</v>
      </c>
    </row>
    <row r="339" spans="2:18" ht="24" customHeight="1">
      <c r="I339" s="105">
        <f ca="1"/>
        <v>0.3421762077732029</v>
      </c>
      <c r="J339" s="85">
        <f ca="1"/>
        <v>0.6192155247817277</v>
      </c>
      <c r="K339" s="85">
        <f ca="1"/>
        <v>0.95599784102497498</v>
      </c>
      <c r="L339" s="85">
        <f ca="1"/>
        <v>0.6192155247817277</v>
      </c>
      <c r="M339" s="85">
        <f ca="1"/>
        <v>0.3421762077732029</v>
      </c>
      <c r="N339" s="85">
        <f ca="1"/>
        <v>0.3421762077732029</v>
      </c>
      <c r="O339" s="85">
        <f ca="1"/>
        <v>0.3421762077732029</v>
      </c>
      <c r="P339" s="85">
        <f ca="1"/>
        <v>0.67313176684109544</v>
      </c>
      <c r="Q339" s="85">
        <f ca="1"/>
        <v>0.3421762077732029</v>
      </c>
      <c r="R339" s="85">
        <f ca="1"/>
        <v>0.6192155247817277</v>
      </c>
    </row>
    <row r="341" spans="2:18" ht="24" customHeight="1">
      <c r="I341" t="s">
        <v>92</v>
      </c>
    </row>
    <row r="343" spans="2:18" ht="24" customHeight="1">
      <c r="I343" s="107" cm="1">
        <f t="array" aca="1" ref="I343:I346" ca="1">_xlfn.ANCHORARRAY(I336)</f>
        <v>0.74621744636596321</v>
      </c>
      <c r="J343" s="84" cm="1">
        <f t="array" aca="1" ref="J343:J346" ca="1">_xlfn.ANCHORARRAY(J336)</f>
        <v>0.91415866295590975</v>
      </c>
      <c r="K343" s="84" cm="1">
        <f t="array" aca="1" ref="K343:K346" ca="1">_xlfn.ANCHORARRAY(K336)</f>
        <v>0.63945183077864609</v>
      </c>
      <c r="L343" s="84" cm="1">
        <f t="array" aca="1" ref="L343:L346" ca="1">_xlfn.ANCHORARRAY(L336)</f>
        <v>0.91415866295590975</v>
      </c>
      <c r="M343" s="84" cm="1">
        <f t="array" aca="1" ref="M343:M346" ca="1">_xlfn.ANCHORARRAY(M336)</f>
        <v>0.74621744636596321</v>
      </c>
      <c r="N343" s="84" cm="1">
        <f t="array" aca="1" ref="N343:N346" ca="1">_xlfn.ANCHORARRAY(N336)</f>
        <v>0.74621744636596321</v>
      </c>
      <c r="O343" s="84" cm="1">
        <f t="array" aca="1" ref="O343:O346" ca="1">_xlfn.ANCHORARRAY(O336)</f>
        <v>0.74621744636596321</v>
      </c>
      <c r="P343" s="84" cm="1">
        <f t="array" aca="1" ref="P343:P346" ca="1">_xlfn.ANCHORARRAY(P336)</f>
        <v>0.33579082974866625</v>
      </c>
      <c r="Q343" s="84" cm="1">
        <f t="array" aca="1" ref="Q343:Q346" ca="1">_xlfn.ANCHORARRAY(Q336)</f>
        <v>0.74621744636596321</v>
      </c>
      <c r="R343" s="84" cm="1">
        <f t="array" aca="1" ref="R343:R346" ca="1">_xlfn.ANCHORARRAY(R336)</f>
        <v>0.91415866295590975</v>
      </c>
    </row>
    <row r="344" spans="2:18" ht="24" customHeight="1">
      <c r="I344" s="108">
        <f ca="1"/>
        <v>0.9509194911585237</v>
      </c>
      <c r="J344" s="92">
        <f ca="1"/>
        <v>0.9565616824134493</v>
      </c>
      <c r="K344" s="92">
        <f ca="1"/>
        <v>0.47987491008110439</v>
      </c>
      <c r="L344" s="92">
        <f ca="1"/>
        <v>0.9565616824134493</v>
      </c>
      <c r="M344" s="92">
        <f ca="1"/>
        <v>0.9509194911585237</v>
      </c>
      <c r="N344" s="92">
        <f ca="1"/>
        <v>0.9509194911585237</v>
      </c>
      <c r="O344" s="92">
        <f ca="1"/>
        <v>0.9509194911585237</v>
      </c>
      <c r="P344" s="92">
        <f ca="1"/>
        <v>0.83871191418041313</v>
      </c>
      <c r="Q344" s="92">
        <f ca="1"/>
        <v>0.9509194911585237</v>
      </c>
      <c r="R344" s="92">
        <f ca="1"/>
        <v>0.9565616824134493</v>
      </c>
    </row>
    <row r="345" spans="2:18" ht="24" customHeight="1">
      <c r="B345" t="s">
        <v>109</v>
      </c>
      <c r="I345" s="108">
        <f ca="1"/>
        <v>0.65750676256932961</v>
      </c>
      <c r="J345" s="92">
        <f ca="1"/>
        <v>0.29730150091965846</v>
      </c>
      <c r="K345" s="92">
        <f ca="1"/>
        <v>0.36927899696297639</v>
      </c>
      <c r="L345" s="92">
        <f ca="1"/>
        <v>0.29730150091965846</v>
      </c>
      <c r="M345" s="92">
        <f ca="1"/>
        <v>0.65750676256932961</v>
      </c>
      <c r="N345" s="92">
        <f ca="1"/>
        <v>0.65750676256932961</v>
      </c>
      <c r="O345" s="92">
        <f ca="1"/>
        <v>0.65750676256932961</v>
      </c>
      <c r="P345" s="92">
        <f ca="1"/>
        <v>0.52168336353557532</v>
      </c>
      <c r="Q345" s="92">
        <f ca="1"/>
        <v>0.65750676256932961</v>
      </c>
      <c r="R345" s="92">
        <f ca="1"/>
        <v>0.29730150091965846</v>
      </c>
    </row>
    <row r="346" spans="2:18" ht="24" customHeight="1">
      <c r="I346" s="109">
        <f ca="1"/>
        <v>0.3421762077732029</v>
      </c>
      <c r="J346" s="85">
        <f ca="1"/>
        <v>0.6192155247817277</v>
      </c>
      <c r="K346" s="85">
        <f ca="1"/>
        <v>0.95599784102497498</v>
      </c>
      <c r="L346" s="85">
        <f ca="1"/>
        <v>0.6192155247817277</v>
      </c>
      <c r="M346" s="85">
        <f ca="1"/>
        <v>0.3421762077732029</v>
      </c>
      <c r="N346" s="85">
        <f ca="1"/>
        <v>0.3421762077732029</v>
      </c>
      <c r="O346" s="85">
        <f ca="1"/>
        <v>0.3421762077732029</v>
      </c>
      <c r="P346" s="85">
        <f ca="1"/>
        <v>0.67313176684109544</v>
      </c>
      <c r="Q346" s="85">
        <f ca="1"/>
        <v>0.3421762077732029</v>
      </c>
      <c r="R346" s="85">
        <f ca="1"/>
        <v>0.6192155247817277</v>
      </c>
    </row>
    <row r="348" spans="2:18" ht="24" customHeight="1">
      <c r="D348" s="93" cm="1">
        <f t="array" aca="1" ref="D348:G359" ca="1">TRANSPOSE(_xlfn.ANCHORARRAY(D329))</f>
        <v>0.33579082974866625</v>
      </c>
      <c r="E348" s="94">
        <f ca="1"/>
        <v>0.83871191418041313</v>
      </c>
      <c r="F348" s="94">
        <f ca="1"/>
        <v>0.52168336353557532</v>
      </c>
      <c r="G348" s="95">
        <f ca="1"/>
        <v>0.67313176684109544</v>
      </c>
      <c r="I348" s="84" cm="1">
        <f t="array" aca="1" ref="I348:I359" ca="1">MMULT(_xlfn.ANCHORARRAY(D348),_xlfn.ANCHORARRAY(I343))</f>
        <v>1.6214604969031039</v>
      </c>
      <c r="J348" s="84" cm="1">
        <f t="array" aca="1" ref="J348:J359" ca="1">MMULT(_xlfn.ANCHORARRAY($D348),_xlfn.ANCHORARRAY(J343))</f>
        <v>1.6811566628802197</v>
      </c>
      <c r="K348" s="84" cm="1">
        <f t="array" aca="1" ref="K348:K359" ca="1">MMULT(_xlfn.ANCHORARRAY($D348),_xlfn.ANCHORARRAY(K343))</f>
        <v>1.4533580902868453</v>
      </c>
      <c r="L348" s="84" cm="1">
        <f t="array" aca="1" ref="L348:L359" ca="1">MMULT(_xlfn.ANCHORARRAY($D348),_xlfn.ANCHORARRAY(L343))</f>
        <v>1.6811566628802197</v>
      </c>
      <c r="M348" s="84" cm="1">
        <f t="array" aca="1" ref="M348:M359" ca="1">MMULT(_xlfn.ANCHORARRAY($D348),_xlfn.ANCHORARRAY(M343))</f>
        <v>1.6214604969031039</v>
      </c>
      <c r="N348" s="84" cm="1">
        <f t="array" aca="1" ref="N348:N359" ca="1">MMULT(_xlfn.ANCHORARRAY($D348),_xlfn.ANCHORARRAY(N343))</f>
        <v>1.6214604969031039</v>
      </c>
      <c r="O348" s="84" cm="1">
        <f t="array" aca="1" ref="O348:O359" ca="1">MMULT(_xlfn.ANCHORARRAY($D348),_xlfn.ANCHORARRAY(O343))</f>
        <v>1.6214604969031039</v>
      </c>
      <c r="P348" s="84" cm="1">
        <f t="array" aca="1" ref="P348:P359" ca="1">MMULT(_xlfn.ANCHORARRAY($D348),_xlfn.ANCHORARRAY(P343))</f>
        <v>1.5414530636518764</v>
      </c>
      <c r="Q348" s="84" cm="1">
        <f t="array" aca="1" ref="Q348:Q359" ca="1">MMULT(_xlfn.ANCHORARRAY($D348),_xlfn.ANCHORARRAY(Q343))</f>
        <v>1.6214604969031039</v>
      </c>
      <c r="R348" s="84" cm="1">
        <f t="array" aca="1" ref="R348:R359" ca="1">MMULT(_xlfn.ANCHORARRAY($D348),_xlfn.ANCHORARRAY(R343))</f>
        <v>1.6811566628802197</v>
      </c>
    </row>
    <row r="349" spans="2:18" ht="24" customHeight="1">
      <c r="D349" s="93">
        <f ca="1"/>
        <v>0.7381682589272085</v>
      </c>
      <c r="E349" s="94">
        <f ca="1"/>
        <v>0.43749398556828401</v>
      </c>
      <c r="F349" s="94">
        <f ca="1"/>
        <v>0.16248896420324255</v>
      </c>
      <c r="G349" s="95">
        <f ca="1"/>
        <v>0.74931061909445584</v>
      </c>
      <c r="I349" s="92">
        <f ca="1"/>
        <v>1.3300894501990272</v>
      </c>
      <c r="J349" s="92">
        <f ca="1"/>
        <v>1.6055858726659511</v>
      </c>
      <c r="K349" s="92">
        <f ca="1"/>
        <v>1.4583085274092071</v>
      </c>
      <c r="L349" s="92">
        <f ca="1"/>
        <v>1.6055858726659511</v>
      </c>
      <c r="M349" s="92">
        <f ca="1"/>
        <v>1.3300894501990272</v>
      </c>
      <c r="N349" s="92">
        <f ca="1"/>
        <v>1.3300894501990272</v>
      </c>
      <c r="O349" s="92">
        <f ca="1"/>
        <v>1.3300894501990272</v>
      </c>
      <c r="P349" s="92">
        <f ca="1"/>
        <v>1.2039541205644944</v>
      </c>
      <c r="Q349" s="92">
        <f ca="1"/>
        <v>1.3300894501990272</v>
      </c>
      <c r="R349" s="92">
        <f ca="1"/>
        <v>1.6055858726659511</v>
      </c>
    </row>
    <row r="350" spans="2:18" ht="24" customHeight="1">
      <c r="D350" s="93">
        <f ca="1"/>
        <v>0.63945183077864609</v>
      </c>
      <c r="E350" s="94">
        <f ca="1"/>
        <v>0.47987491008110439</v>
      </c>
      <c r="F350" s="94">
        <f ca="1"/>
        <v>0.36927899696297639</v>
      </c>
      <c r="G350" s="95">
        <f ca="1"/>
        <v>0.95599784102497498</v>
      </c>
      <c r="I350" s="92">
        <f ca="1"/>
        <v>1.5034156712110187</v>
      </c>
      <c r="J350" s="92">
        <f ca="1"/>
        <v>1.745346286860177</v>
      </c>
      <c r="K350" s="92">
        <f ca="1"/>
        <v>1.6894774228539053</v>
      </c>
      <c r="L350" s="92">
        <f ca="1"/>
        <v>1.745346286860177</v>
      </c>
      <c r="M350" s="92">
        <f ca="1"/>
        <v>1.5034156712110187</v>
      </c>
      <c r="N350" s="92">
        <f ca="1"/>
        <v>1.5034156712110187</v>
      </c>
      <c r="O350" s="92">
        <f ca="1"/>
        <v>1.5034156712110187</v>
      </c>
      <c r="P350" s="92">
        <f ca="1"/>
        <v>1.4533580902868453</v>
      </c>
      <c r="Q350" s="92">
        <f ca="1"/>
        <v>1.5034156712110187</v>
      </c>
      <c r="R350" s="92">
        <f ca="1"/>
        <v>1.745346286860177</v>
      </c>
    </row>
    <row r="351" spans="2:18" ht="24" customHeight="1">
      <c r="D351" s="93">
        <f ca="1"/>
        <v>0.74621744636596321</v>
      </c>
      <c r="E351" s="94">
        <f ca="1"/>
        <v>0.9509194911585237</v>
      </c>
      <c r="F351" s="94">
        <f ca="1"/>
        <v>0.65750676256932961</v>
      </c>
      <c r="G351" s="95">
        <f ca="1"/>
        <v>0.3421762077732029</v>
      </c>
      <c r="I351" s="92">
        <f ca="1"/>
        <v>2.0104880559165754</v>
      </c>
      <c r="J351" s="92">
        <f ca="1"/>
        <v>1.9991328587874131</v>
      </c>
      <c r="K351" s="92">
        <f ca="1"/>
        <v>1.5034156712110187</v>
      </c>
      <c r="L351" s="92">
        <f ca="1"/>
        <v>1.9991328587874131</v>
      </c>
      <c r="M351" s="92">
        <f ca="1"/>
        <v>2.0104880559165754</v>
      </c>
      <c r="N351" s="92">
        <f ca="1"/>
        <v>2.0104880559165754</v>
      </c>
      <c r="O351" s="92">
        <f ca="1"/>
        <v>2.0104880559165754</v>
      </c>
      <c r="P351" s="92">
        <f ca="1"/>
        <v>1.6214604969031039</v>
      </c>
      <c r="Q351" s="92">
        <f ca="1"/>
        <v>2.0104880559165754</v>
      </c>
      <c r="R351" s="92">
        <f ca="1"/>
        <v>1.9991328587874131</v>
      </c>
    </row>
    <row r="352" spans="2:18" ht="24" customHeight="1">
      <c r="D352" s="93">
        <f ca="1"/>
        <v>0.25710222516452563</v>
      </c>
      <c r="E352" s="94">
        <f ca="1"/>
        <v>0.49535598152391458</v>
      </c>
      <c r="F352" s="94">
        <f ca="1"/>
        <v>0.90267489008703694</v>
      </c>
      <c r="G352" s="95">
        <f ca="1"/>
        <v>0.89462175921250831</v>
      </c>
      <c r="I352" s="92">
        <f ca="1"/>
        <v>1.5625309494028117</v>
      </c>
      <c r="J352" s="92">
        <f ca="1"/>
        <v>1.5312010592567629</v>
      </c>
      <c r="K352" s="92">
        <f ca="1"/>
        <v>1.5907087440067742</v>
      </c>
      <c r="L352" s="92">
        <f ca="1"/>
        <v>1.5312010592567629</v>
      </c>
      <c r="M352" s="92">
        <f ca="1"/>
        <v>1.5625309494028117</v>
      </c>
      <c r="N352" s="92">
        <f ca="1"/>
        <v>1.5625309494028117</v>
      </c>
      <c r="O352" s="92">
        <f ca="1"/>
        <v>1.5625309494028117</v>
      </c>
      <c r="P352" s="92">
        <f ca="1"/>
        <v>1.5749023312557799</v>
      </c>
      <c r="Q352" s="92">
        <f ca="1"/>
        <v>1.5625309494028117</v>
      </c>
      <c r="R352" s="92">
        <f ca="1"/>
        <v>1.5312010592567629</v>
      </c>
    </row>
    <row r="353" spans="4:18" ht="24" customHeight="1">
      <c r="D353" s="93">
        <f ca="1"/>
        <v>0.49827508535399723</v>
      </c>
      <c r="E353" s="94">
        <f ca="1"/>
        <v>0.2474249967731168</v>
      </c>
      <c r="F353" s="94">
        <f ca="1"/>
        <v>2.1947765977816669E-2</v>
      </c>
      <c r="G353" s="95">
        <f ca="1"/>
        <v>0.9520140509863888</v>
      </c>
      <c r="I353" s="92">
        <f ca="1"/>
        <v>0.94729017607906441</v>
      </c>
      <c r="J353" s="92">
        <f ca="1"/>
        <v>1.2882067409440403</v>
      </c>
      <c r="K353" s="92">
        <f ca="1"/>
        <v>1.3555841900136112</v>
      </c>
      <c r="L353" s="92">
        <f ca="1"/>
        <v>1.2882067409440403</v>
      </c>
      <c r="M353" s="92">
        <f ca="1"/>
        <v>0.94729017607906441</v>
      </c>
      <c r="N353" s="92">
        <f ca="1"/>
        <v>0.94729017607906441</v>
      </c>
      <c r="O353" s="92">
        <f ca="1"/>
        <v>0.94729017607906441</v>
      </c>
      <c r="P353" s="92">
        <f ca="1"/>
        <v>1.0271151815891852</v>
      </c>
      <c r="Q353" s="92">
        <f ca="1"/>
        <v>0.94729017607906441</v>
      </c>
      <c r="R353" s="92">
        <f ca="1"/>
        <v>1.2882067409440403</v>
      </c>
    </row>
    <row r="354" spans="4:18" ht="24" customHeight="1">
      <c r="D354" s="93">
        <f ca="1"/>
        <v>0.75523278080280987</v>
      </c>
      <c r="E354" s="94">
        <f ca="1"/>
        <v>0.12577271691533398</v>
      </c>
      <c r="F354" s="94">
        <f ca="1"/>
        <v>0.10004640040531854</v>
      </c>
      <c r="G354" s="95">
        <f ca="1"/>
        <v>9.6700838328926508E-2</v>
      </c>
      <c r="I354" s="92">
        <f ca="1"/>
        <v>0.78203751605838989</v>
      </c>
      <c r="J354" s="92">
        <f ca="1"/>
        <v>0.90033455616820213</v>
      </c>
      <c r="K354" s="92">
        <f ca="1"/>
        <v>0.67268098262799803</v>
      </c>
      <c r="L354" s="92">
        <f ca="1"/>
        <v>0.90033455616820213</v>
      </c>
      <c r="M354" s="92">
        <f ca="1"/>
        <v>0.78203751605838989</v>
      </c>
      <c r="N354" s="92">
        <f ca="1"/>
        <v>0.78203751605838989</v>
      </c>
      <c r="O354" s="92">
        <f ca="1"/>
        <v>0.78203751605838989</v>
      </c>
      <c r="P354" s="92">
        <f ca="1"/>
        <v>0.47637226710733804</v>
      </c>
      <c r="Q354" s="92">
        <f ca="1"/>
        <v>0.78203751605838989</v>
      </c>
      <c r="R354" s="92">
        <f ca="1"/>
        <v>0.90033455616820213</v>
      </c>
    </row>
    <row r="355" spans="4:18" ht="24" customHeight="1">
      <c r="D355" s="93">
        <f ca="1"/>
        <v>0.67559068554028889</v>
      </c>
      <c r="E355" s="94">
        <f ca="1"/>
        <v>0.3000681296604959</v>
      </c>
      <c r="F355" s="94">
        <f ca="1"/>
        <v>0.24463832541874719</v>
      </c>
      <c r="G355" s="95">
        <f ca="1"/>
        <v>0.23524223413696843</v>
      </c>
      <c r="I355" s="92">
        <f ca="1"/>
        <v>1.0308238382537001</v>
      </c>
      <c r="J355" s="92">
        <f ca="1"/>
        <v>1.1230277375370923</v>
      </c>
      <c r="K355" s="92">
        <f ca="1"/>
        <v>0.89123373084694468</v>
      </c>
      <c r="L355" s="92">
        <f ca="1"/>
        <v>1.1230277375370923</v>
      </c>
      <c r="M355" s="92">
        <f ca="1"/>
        <v>1.0308238382537001</v>
      </c>
      <c r="N355" s="92">
        <f ca="1"/>
        <v>1.0308238382537001</v>
      </c>
      <c r="O355" s="92">
        <f ca="1"/>
        <v>1.0308238382537001</v>
      </c>
      <c r="P355" s="92">
        <f ca="1"/>
        <v>0.76450063743456165</v>
      </c>
      <c r="Q355" s="92">
        <f ca="1"/>
        <v>1.0308238382537001</v>
      </c>
      <c r="R355" s="92">
        <f ca="1"/>
        <v>1.1230277375370923</v>
      </c>
    </row>
    <row r="356" spans="4:18" ht="24" customHeight="1">
      <c r="D356" s="93">
        <f ca="1"/>
        <v>6.808048617584217E-2</v>
      </c>
      <c r="E356" s="94">
        <f ca="1"/>
        <v>0.35626901689323409</v>
      </c>
      <c r="F356" s="94">
        <f ca="1"/>
        <v>0.97827060707149038</v>
      </c>
      <c r="G356" s="95">
        <f ca="1"/>
        <v>0.74033522187050504</v>
      </c>
      <c r="I356" s="92">
        <f ca="1"/>
        <v>1.2861306372740424</v>
      </c>
      <c r="J356" s="92">
        <f ca="1"/>
        <v>1.1522980391199549</v>
      </c>
      <c r="K356" s="92">
        <f ca="1"/>
        <v>1.2835124162524374</v>
      </c>
      <c r="L356" s="92">
        <f ca="1"/>
        <v>1.1522980391199549</v>
      </c>
      <c r="M356" s="92">
        <f ca="1"/>
        <v>1.2861306372740424</v>
      </c>
      <c r="N356" s="92">
        <f ca="1"/>
        <v>1.2861306372740424</v>
      </c>
      <c r="O356" s="92">
        <f ca="1"/>
        <v>1.2861306372740424</v>
      </c>
      <c r="P356" s="92">
        <f ca="1"/>
        <v>1.3303585287618087</v>
      </c>
      <c r="Q356" s="92">
        <f ca="1"/>
        <v>1.2861306372740424</v>
      </c>
      <c r="R356" s="92">
        <f ca="1"/>
        <v>1.1522980391199549</v>
      </c>
    </row>
    <row r="357" spans="4:18" ht="24" customHeight="1">
      <c r="D357" s="93">
        <f ca="1"/>
        <v>0.49699700564696769</v>
      </c>
      <c r="E357" s="94">
        <f ca="1"/>
        <v>0.68661191051238912</v>
      </c>
      <c r="F357" s="94">
        <f ca="1"/>
        <v>0.5807030933777364</v>
      </c>
      <c r="G357" s="95">
        <f ca="1"/>
        <v>0.54414128615406754</v>
      </c>
      <c r="I357" s="92">
        <f ca="1"/>
        <v>1.5917888977030559</v>
      </c>
      <c r="J357" s="92">
        <f ca="1"/>
        <v>1.6207053957713511</v>
      </c>
      <c r="K357" s="92">
        <f ca="1"/>
        <v>1.3819328246018765</v>
      </c>
      <c r="L357" s="92">
        <f ca="1"/>
        <v>1.6207053957713511</v>
      </c>
      <c r="M357" s="92">
        <f ca="1"/>
        <v>1.5917888977030559</v>
      </c>
      <c r="N357" s="92">
        <f ca="1"/>
        <v>1.5917888977030559</v>
      </c>
      <c r="O357" s="92">
        <f ca="1"/>
        <v>1.5917888977030559</v>
      </c>
      <c r="P357" s="92">
        <f ca="1"/>
        <v>1.4119785550025985</v>
      </c>
      <c r="Q357" s="92">
        <f ca="1"/>
        <v>1.5917888977030559</v>
      </c>
      <c r="R357" s="92">
        <f ca="1"/>
        <v>1.6207053957713511</v>
      </c>
    </row>
    <row r="358" spans="4:18" ht="24" customHeight="1">
      <c r="D358" s="93">
        <f ca="1"/>
        <v>0.91415866295590975</v>
      </c>
      <c r="E358" s="94">
        <f ca="1"/>
        <v>0.9565616824134493</v>
      </c>
      <c r="F358" s="94">
        <f ca="1"/>
        <v>0.29730150091965846</v>
      </c>
      <c r="G358" s="95">
        <f ca="1"/>
        <v>0.6192155247817277</v>
      </c>
      <c r="I358" s="92">
        <f ca="1"/>
        <v>1.9991328587874131</v>
      </c>
      <c r="J358" s="92">
        <f ca="1"/>
        <v>2.2225123618987777</v>
      </c>
      <c r="K358" s="92">
        <f ca="1"/>
        <v>1.745346286860177</v>
      </c>
      <c r="L358" s="92">
        <f ca="1"/>
        <v>2.2225123618987777</v>
      </c>
      <c r="M358" s="92">
        <f ca="1"/>
        <v>1.9991328587874131</v>
      </c>
      <c r="N358" s="92">
        <f ca="1"/>
        <v>1.9991328587874131</v>
      </c>
      <c r="O358" s="92">
        <f ca="1"/>
        <v>1.9991328587874131</v>
      </c>
      <c r="P358" s="92">
        <f ca="1"/>
        <v>1.6811566628802197</v>
      </c>
      <c r="Q358" s="92">
        <f ca="1"/>
        <v>1.9991328587874131</v>
      </c>
      <c r="R358" s="92">
        <f ca="1"/>
        <v>2.2225123618987777</v>
      </c>
    </row>
    <row r="359" spans="4:18" ht="24" customHeight="1">
      <c r="D359" s="93">
        <f ca="1"/>
        <v>7.7406477046304989E-2</v>
      </c>
      <c r="E359" s="94">
        <f ca="1"/>
        <v>3.7568037898730644E-2</v>
      </c>
      <c r="F359" s="94">
        <f ca="1"/>
        <v>0.31836175816808732</v>
      </c>
      <c r="G359" s="95">
        <f ca="1"/>
        <v>0.40460473922046414</v>
      </c>
      <c r="I359" s="85">
        <f ca="1"/>
        <v>0.44125736736866739</v>
      </c>
      <c r="J359" s="85">
        <f ca="1"/>
        <v>0.45188491156252697</v>
      </c>
      <c r="K359" s="85">
        <f ca="1"/>
        <v>0.57189124016087955</v>
      </c>
      <c r="L359" s="85">
        <f ca="1"/>
        <v>0.45188491156252697</v>
      </c>
      <c r="M359" s="85">
        <f ca="1"/>
        <v>0.44125736736866739</v>
      </c>
      <c r="N359" s="85">
        <f ca="1"/>
        <v>0.44125736736866739</v>
      </c>
      <c r="O359" s="85">
        <f ca="1"/>
        <v>0.44125736736866739</v>
      </c>
      <c r="P359" s="85">
        <f ca="1"/>
        <v>0.49593748193932541</v>
      </c>
      <c r="Q359" s="85">
        <f ca="1"/>
        <v>0.44125736736866739</v>
      </c>
      <c r="R359" s="85">
        <f ca="1"/>
        <v>0.45188491156252697</v>
      </c>
    </row>
    <row r="361" spans="4:18" ht="24" customHeight="1">
      <c r="E361" t="s">
        <v>119</v>
      </c>
      <c r="G361" cm="1">
        <f t="array" ref="G361:G372">_xlfn.SEQUENCE(12,1)</f>
        <v>1</v>
      </c>
      <c r="I361" s="84" cm="1">
        <f t="array" aca="1" ref="I361:I372" ca="1">_xlfn.LET(_xlpm.z,_xlfn.ANCHORARRAY( I348), EXP(_xlpm.z) / SUM(EXP(_xlpm.z)))</f>
        <v>9.9983064370091648E-2</v>
      </c>
      <c r="J361" s="84" cm="1">
        <f t="array" aca="1" ref="J361:J372" ca="1">_xlfn.LET(_xlpm.z,_xlfn.ANCHORARRAY( J348), EXP(_xlpm.z) / SUM(EXP(_xlpm.z)))</f>
        <v>9.5461509168369998E-2</v>
      </c>
      <c r="K361" s="84" cm="1">
        <f t="array" aca="1" ref="K361:K372" ca="1">_xlfn.LET(_xlpm.z,_xlfn.ANCHORARRAY( K348), EXP(_xlpm.z) / SUM(EXP(_xlpm.z)))</f>
        <v>9.1466875130506636E-2</v>
      </c>
      <c r="L361" s="84" cm="1">
        <f t="array" aca="1" ref="L361:L372" ca="1">_xlfn.LET(_xlpm.z,_xlfn.ANCHORARRAY( L348), EXP(_xlpm.z) / SUM(EXP(_xlpm.z)))</f>
        <v>9.5461509168369998E-2</v>
      </c>
      <c r="M361" s="84" cm="1">
        <f t="array" aca="1" ref="M361:M372" ca="1">_xlfn.LET(_xlpm.z,_xlfn.ANCHORARRAY( M348), EXP(_xlpm.z) / SUM(EXP(_xlpm.z)))</f>
        <v>9.9983064370091648E-2</v>
      </c>
      <c r="N361" s="84" cm="1">
        <f t="array" aca="1" ref="N361:N372" ca="1">_xlfn.LET(_xlpm.z,_xlfn.ANCHORARRAY( N348), EXP(_xlpm.z) / SUM(EXP(_xlpm.z)))</f>
        <v>9.9983064370091648E-2</v>
      </c>
      <c r="O361" s="84" cm="1">
        <f t="array" aca="1" ref="O361:O372" ca="1">_xlfn.LET(_xlpm.z,_xlfn.ANCHORARRAY( O348), EXP(_xlpm.z) / SUM(EXP(_xlpm.z)))</f>
        <v>9.9983064370091648E-2</v>
      </c>
      <c r="P361" s="84" cm="1">
        <f t="array" aca="1" ref="P361:P372" ca="1">_xlfn.LET(_xlpm.z,_xlfn.ANCHORARRAY( P348), EXP(_xlpm.z) / SUM(EXP(_xlpm.z)))</f>
        <v>0.1070820169185409</v>
      </c>
      <c r="Q361" s="84" cm="1">
        <f t="array" aca="1" ref="Q361:Q372" ca="1">_xlfn.LET(_xlpm.z,_xlfn.ANCHORARRAY( Q348), EXP(_xlpm.z) / SUM(EXP(_xlpm.z)))</f>
        <v>9.9983064370091648E-2</v>
      </c>
      <c r="R361" s="84" cm="1">
        <f t="array" aca="1" ref="R361:R372" ca="1">_xlfn.LET(_xlpm.z,_xlfn.ANCHORARRAY( R348), EXP(_xlpm.z) / SUM(EXP(_xlpm.z)))</f>
        <v>9.5461509168369998E-2</v>
      </c>
    </row>
    <row r="362" spans="4:18" ht="24" customHeight="1">
      <c r="G362">
        <v>2</v>
      </c>
      <c r="I362" s="92">
        <f ca="1"/>
        <v>7.4711181671626908E-2</v>
      </c>
      <c r="J362" s="92">
        <f ca="1"/>
        <v>8.8513256403842097E-2</v>
      </c>
      <c r="K362" s="92">
        <f ca="1"/>
        <v>9.1920798777837695E-2</v>
      </c>
      <c r="L362" s="92">
        <f ca="1"/>
        <v>8.8513256403842097E-2</v>
      </c>
      <c r="M362" s="92">
        <f ca="1"/>
        <v>7.4711181671626908E-2</v>
      </c>
      <c r="N362" s="92">
        <f ca="1"/>
        <v>7.4711181671626908E-2</v>
      </c>
      <c r="O362" s="92">
        <f ca="1"/>
        <v>7.4711181671626908E-2</v>
      </c>
      <c r="P362" s="92">
        <f ca="1"/>
        <v>7.6408665385019864E-2</v>
      </c>
      <c r="Q362" s="92">
        <f ca="1"/>
        <v>7.4711181671626908E-2</v>
      </c>
      <c r="R362" s="92">
        <f ca="1"/>
        <v>8.8513256403842097E-2</v>
      </c>
    </row>
    <row r="363" spans="4:18" ht="24" customHeight="1">
      <c r="G363">
        <v>3</v>
      </c>
      <c r="I363" s="92">
        <f ca="1"/>
        <v>8.8850571756375521E-2</v>
      </c>
      <c r="J363" s="92">
        <f ca="1"/>
        <v>0.10179008931062593</v>
      </c>
      <c r="K363" s="92">
        <f ca="1"/>
        <v>0.11582682860961241</v>
      </c>
      <c r="L363" s="92">
        <f ca="1"/>
        <v>0.10179008931062593</v>
      </c>
      <c r="M363" s="92">
        <f ca="1"/>
        <v>8.8850571756375521E-2</v>
      </c>
      <c r="N363" s="92">
        <f ca="1"/>
        <v>8.8850571756375521E-2</v>
      </c>
      <c r="O363" s="92">
        <f ca="1"/>
        <v>8.8850571756375521E-2</v>
      </c>
      <c r="P363" s="92">
        <f ca="1"/>
        <v>9.8052208904170129E-2</v>
      </c>
      <c r="Q363" s="92">
        <f ca="1"/>
        <v>8.8850571756375521E-2</v>
      </c>
      <c r="R363" s="92">
        <f ca="1"/>
        <v>0.10179008931062593</v>
      </c>
    </row>
    <row r="364" spans="4:18" ht="24" customHeight="1">
      <c r="G364">
        <v>4</v>
      </c>
      <c r="I364" s="92">
        <f ca="1"/>
        <v>0.14752953224663887</v>
      </c>
      <c r="J364" s="92">
        <f ca="1"/>
        <v>0.13119690900139644</v>
      </c>
      <c r="K364" s="92">
        <f ca="1"/>
        <v>9.6162019039050695E-2</v>
      </c>
      <c r="L364" s="92">
        <f ca="1"/>
        <v>0.13119690900139644</v>
      </c>
      <c r="M364" s="92">
        <f ca="1"/>
        <v>0.14752953224663887</v>
      </c>
      <c r="N364" s="92">
        <f ca="1"/>
        <v>0.14752953224663887</v>
      </c>
      <c r="O364" s="92">
        <f ca="1"/>
        <v>0.14752953224663887</v>
      </c>
      <c r="P364" s="92">
        <f ca="1"/>
        <v>0.11600142637294675</v>
      </c>
      <c r="Q364" s="92">
        <f ca="1"/>
        <v>0.14752953224663887</v>
      </c>
      <c r="R364" s="92">
        <f ca="1"/>
        <v>0.13119690900139644</v>
      </c>
    </row>
    <row r="365" spans="4:18" ht="24" customHeight="1">
      <c r="G365">
        <v>5</v>
      </c>
      <c r="I365" s="92">
        <f ca="1"/>
        <v>9.4261352296720363E-2</v>
      </c>
      <c r="J365" s="92">
        <f ca="1"/>
        <v>8.2168130269064055E-2</v>
      </c>
      <c r="K365" s="92">
        <f ca="1"/>
        <v>0.10493357595516052</v>
      </c>
      <c r="L365" s="92">
        <f ca="1"/>
        <v>8.2168130269064055E-2</v>
      </c>
      <c r="M365" s="92">
        <f ca="1"/>
        <v>9.4261352296720363E-2</v>
      </c>
      <c r="N365" s="92">
        <f ca="1"/>
        <v>9.4261352296720363E-2</v>
      </c>
      <c r="O365" s="92">
        <f ca="1"/>
        <v>9.4261352296720363E-2</v>
      </c>
      <c r="P365" s="92">
        <f ca="1"/>
        <v>0.11072441004688932</v>
      </c>
      <c r="Q365" s="92">
        <f ca="1"/>
        <v>9.4261352296720363E-2</v>
      </c>
      <c r="R365" s="92">
        <f ca="1"/>
        <v>8.2168130269064055E-2</v>
      </c>
    </row>
    <row r="366" spans="4:18" ht="24" customHeight="1">
      <c r="G366">
        <v>6</v>
      </c>
      <c r="I366" s="92">
        <f ca="1"/>
        <v>5.0949273195986994E-2</v>
      </c>
      <c r="J366" s="92">
        <f ca="1"/>
        <v>6.4442490050933013E-2</v>
      </c>
      <c r="K366" s="92">
        <f ca="1"/>
        <v>8.2947094262206311E-2</v>
      </c>
      <c r="L366" s="92">
        <f ca="1"/>
        <v>6.4442490050933013E-2</v>
      </c>
      <c r="M366" s="92">
        <f ca="1"/>
        <v>5.0949273195986994E-2</v>
      </c>
      <c r="N366" s="92">
        <f ca="1"/>
        <v>5.0949273195986994E-2</v>
      </c>
      <c r="O366" s="92">
        <f ca="1"/>
        <v>5.0949273195986994E-2</v>
      </c>
      <c r="P366" s="92">
        <f ca="1"/>
        <v>6.4023946153956859E-2</v>
      </c>
      <c r="Q366" s="92">
        <f ca="1"/>
        <v>5.0949273195986994E-2</v>
      </c>
      <c r="R366" s="92">
        <f ca="1"/>
        <v>6.4442490050933013E-2</v>
      </c>
    </row>
    <row r="367" spans="4:18" ht="24" customHeight="1">
      <c r="G367">
        <v>7</v>
      </c>
      <c r="I367" s="92">
        <f ca="1"/>
        <v>4.3188654545747114E-2</v>
      </c>
      <c r="J367" s="92">
        <f ca="1"/>
        <v>4.3724168938541558E-2</v>
      </c>
      <c r="K367" s="92">
        <f ca="1"/>
        <v>4.1900584581049526E-2</v>
      </c>
      <c r="L367" s="92">
        <f ca="1"/>
        <v>4.3724168938541558E-2</v>
      </c>
      <c r="M367" s="92">
        <f ca="1"/>
        <v>4.3188654545747114E-2</v>
      </c>
      <c r="N367" s="92">
        <f ca="1"/>
        <v>4.3188654545747114E-2</v>
      </c>
      <c r="O367" s="92">
        <f ca="1"/>
        <v>4.3188654545747114E-2</v>
      </c>
      <c r="P367" s="92">
        <f ca="1"/>
        <v>3.6911171560875984E-2</v>
      </c>
      <c r="Q367" s="92">
        <f ca="1"/>
        <v>4.3188654545747114E-2</v>
      </c>
      <c r="R367" s="92">
        <f ca="1"/>
        <v>4.3724168938541558E-2</v>
      </c>
    </row>
    <row r="368" spans="4:18" ht="24" customHeight="1">
      <c r="G368">
        <v>8</v>
      </c>
      <c r="I368" s="92">
        <f ca="1"/>
        <v>5.5388066072647089E-2</v>
      </c>
      <c r="J368" s="92">
        <f ca="1"/>
        <v>5.4630601650820038E-2</v>
      </c>
      <c r="K368" s="92">
        <f ca="1"/>
        <v>5.2135835137608402E-2</v>
      </c>
      <c r="L368" s="92">
        <f ca="1"/>
        <v>5.4630601650820038E-2</v>
      </c>
      <c r="M368" s="92">
        <f ca="1"/>
        <v>5.5388066072647089E-2</v>
      </c>
      <c r="N368" s="92">
        <f ca="1"/>
        <v>5.5388066072647089E-2</v>
      </c>
      <c r="O368" s="92">
        <f ca="1"/>
        <v>5.5388066072647089E-2</v>
      </c>
      <c r="P368" s="92">
        <f ca="1"/>
        <v>4.9236864819849742E-2</v>
      </c>
      <c r="Q368" s="92">
        <f ca="1"/>
        <v>5.5388066072647089E-2</v>
      </c>
      <c r="R368" s="92">
        <f ca="1"/>
        <v>5.4630601650820038E-2</v>
      </c>
    </row>
    <row r="369" spans="1:18" ht="24" customHeight="1">
      <c r="G369">
        <v>9</v>
      </c>
      <c r="I369" s="92">
        <f ca="1"/>
        <v>7.149810570535127E-2</v>
      </c>
      <c r="J369" s="92">
        <f ca="1"/>
        <v>5.6253288248352261E-2</v>
      </c>
      <c r="K369" s="92">
        <f ca="1"/>
        <v>7.7179294281713745E-2</v>
      </c>
      <c r="L369" s="92">
        <f ca="1"/>
        <v>5.6253288248352261E-2</v>
      </c>
      <c r="M369" s="92">
        <f ca="1"/>
        <v>7.149810570535127E-2</v>
      </c>
      <c r="N369" s="92">
        <f ca="1"/>
        <v>7.149810570535127E-2</v>
      </c>
      <c r="O369" s="92">
        <f ca="1"/>
        <v>7.149810570535127E-2</v>
      </c>
      <c r="P369" s="92">
        <f ca="1"/>
        <v>8.6704043385324114E-2</v>
      </c>
      <c r="Q369" s="92">
        <f ca="1"/>
        <v>7.149810570535127E-2</v>
      </c>
      <c r="R369" s="92">
        <f ca="1"/>
        <v>5.6253288248352261E-2</v>
      </c>
    </row>
    <row r="370" spans="1:18" ht="24" customHeight="1">
      <c r="G370">
        <v>10</v>
      </c>
      <c r="I370" s="92">
        <f ca="1"/>
        <v>9.7059987592771693E-2</v>
      </c>
      <c r="J370" s="92">
        <f ca="1"/>
        <v>8.9861702875158864E-2</v>
      </c>
      <c r="K370" s="92">
        <f ca="1"/>
        <v>8.5161684532078771E-2</v>
      </c>
      <c r="L370" s="92">
        <f ca="1"/>
        <v>8.9861702875158864E-2</v>
      </c>
      <c r="M370" s="92">
        <f ca="1"/>
        <v>9.7059987592771693E-2</v>
      </c>
      <c r="N370" s="92">
        <f ca="1"/>
        <v>9.7059987592771693E-2</v>
      </c>
      <c r="O370" s="92">
        <f ca="1"/>
        <v>9.7059987592771693E-2</v>
      </c>
      <c r="P370" s="92">
        <f ca="1"/>
        <v>9.4077653796213898E-2</v>
      </c>
      <c r="Q370" s="92">
        <f ca="1"/>
        <v>9.7059987592771693E-2</v>
      </c>
      <c r="R370" s="92">
        <f ca="1"/>
        <v>8.9861702875158864E-2</v>
      </c>
    </row>
    <row r="371" spans="1:18" ht="24" customHeight="1">
      <c r="G371">
        <v>11</v>
      </c>
      <c r="I371" s="92">
        <f ca="1"/>
        <v>0.14586378069276804</v>
      </c>
      <c r="J371" s="92">
        <f ca="1"/>
        <v>0.16403483600027866</v>
      </c>
      <c r="K371" s="92">
        <f ca="1"/>
        <v>0.12248212278401126</v>
      </c>
      <c r="L371" s="92">
        <f ca="1"/>
        <v>0.16403483600027866</v>
      </c>
      <c r="M371" s="92">
        <f ca="1"/>
        <v>0.14586378069276804</v>
      </c>
      <c r="N371" s="92">
        <f ca="1"/>
        <v>0.14586378069276804</v>
      </c>
      <c r="O371" s="92">
        <f ca="1"/>
        <v>0.14586378069276804</v>
      </c>
      <c r="P371" s="92">
        <f ca="1"/>
        <v>0.12313713503879532</v>
      </c>
      <c r="Q371" s="92">
        <f ca="1"/>
        <v>0.14586378069276804</v>
      </c>
      <c r="R371" s="92">
        <f ca="1"/>
        <v>0.16403483600027866</v>
      </c>
    </row>
    <row r="372" spans="1:18" ht="24" customHeight="1">
      <c r="G372">
        <v>12</v>
      </c>
      <c r="I372" s="85">
        <f ca="1"/>
        <v>3.0716429853274267E-2</v>
      </c>
      <c r="J372" s="85">
        <f ca="1"/>
        <v>2.7923018082617188E-2</v>
      </c>
      <c r="K372" s="85">
        <f ca="1"/>
        <v>3.7883286909163885E-2</v>
      </c>
      <c r="L372" s="85">
        <f ca="1"/>
        <v>2.7923018082617188E-2</v>
      </c>
      <c r="M372" s="85">
        <f ca="1"/>
        <v>3.0716429853274267E-2</v>
      </c>
      <c r="N372" s="85">
        <f ca="1"/>
        <v>3.0716429853274267E-2</v>
      </c>
      <c r="O372" s="85">
        <f ca="1"/>
        <v>3.0716429853274267E-2</v>
      </c>
      <c r="P372" s="85">
        <f ca="1"/>
        <v>3.7640457617417133E-2</v>
      </c>
      <c r="Q372" s="85">
        <f ca="1"/>
        <v>3.0716429853274267E-2</v>
      </c>
      <c r="R372" s="85">
        <f ca="1"/>
        <v>2.7923018082617188E-2</v>
      </c>
    </row>
    <row r="374" spans="1:18" ht="24" customHeight="1">
      <c r="F374" t="s">
        <v>112</v>
      </c>
      <c r="I374" s="111" cm="1">
        <f t="array" aca="1" ref="I374" ca="1">TOPKSAMPLE(_xlfn.ANCHORARRAY(I361),3)</f>
        <v>11</v>
      </c>
      <c r="J374" s="111" cm="1">
        <f t="array" aca="1" ref="J374" ca="1">TOPKSAMPLE(_xlfn.ANCHORARRAY(J361),3)</f>
        <v>3</v>
      </c>
      <c r="K374" s="111" cm="1">
        <f t="array" aca="1" ref="K374" ca="1">TOPKSAMPLE(_xlfn.ANCHORARRAY(K361),3)</f>
        <v>11</v>
      </c>
      <c r="L374" s="111" cm="1">
        <f t="array" aca="1" ref="L374" ca="1">TOPKSAMPLE(_xlfn.ANCHORARRAY(L361),3)</f>
        <v>4</v>
      </c>
      <c r="M374" s="111" cm="1">
        <f t="array" aca="1" ref="M374" ca="1">TOPKSAMPLE(_xlfn.ANCHORARRAY(M361),3)</f>
        <v>4</v>
      </c>
      <c r="N374" s="111" cm="1">
        <f t="array" aca="1" ref="N374" ca="1">TOPKSAMPLE(_xlfn.ANCHORARRAY(N361),3)</f>
        <v>4</v>
      </c>
      <c r="O374" s="111" cm="1">
        <f t="array" aca="1" ref="O374" ca="1">TOPKSAMPLE(_xlfn.ANCHORARRAY(O361),3)</f>
        <v>1</v>
      </c>
      <c r="P374" s="111" cm="1">
        <f t="array" aca="1" ref="P374" ca="1">TOPKSAMPLE(_xlfn.ANCHORARRAY(P361),3)</f>
        <v>4</v>
      </c>
      <c r="Q374" s="111" cm="1">
        <f t="array" aca="1" ref="Q374" ca="1">TOPKSAMPLE(_xlfn.ANCHORARRAY(Q361),3)</f>
        <v>11</v>
      </c>
      <c r="R374" s="111" cm="1">
        <f t="array" aca="1" ref="R374" ca="1">TOPKSAMPLE(_xlfn.ANCHORARRAY(R361),3)</f>
        <v>3</v>
      </c>
    </row>
    <row r="378" spans="1:18" s="96" customFormat="1" ht="32.25" thickBot="1">
      <c r="A378" s="96" t="s">
        <v>113</v>
      </c>
    </row>
    <row r="379" spans="1:18" ht="24" customHeight="1" thickTop="1"/>
    <row r="382" spans="1:18" ht="24" customHeight="1">
      <c r="D382" s="98" cm="1">
        <f t="array" aca="1" ref="D382:O385" ca="1">_xlfn.RANDARRAY(4,12)</f>
        <v>0.78822159433888883</v>
      </c>
      <c r="E382" s="98">
        <f ca="1"/>
        <v>0.90766933049901199</v>
      </c>
      <c r="F382" s="98">
        <f ca="1"/>
        <v>0.19186506282360027</v>
      </c>
      <c r="G382" s="98">
        <f ca="1"/>
        <v>0.74985955515682323</v>
      </c>
      <c r="H382" s="98">
        <f ca="1"/>
        <v>0.82269679603565238</v>
      </c>
      <c r="I382" s="98">
        <f ca="1"/>
        <v>0.65124283971496921</v>
      </c>
      <c r="J382" s="98">
        <f ca="1"/>
        <v>0.12905162351985466</v>
      </c>
      <c r="K382" s="98">
        <f ca="1"/>
        <v>0.85120235610486761</v>
      </c>
      <c r="L382" s="98">
        <f ca="1"/>
        <v>0.61224120303709095</v>
      </c>
      <c r="M382" s="98">
        <f ca="1"/>
        <v>0.51331554989965866</v>
      </c>
      <c r="N382" s="98">
        <f ca="1"/>
        <v>0.71300362370908998</v>
      </c>
      <c r="O382" s="98">
        <f ca="1"/>
        <v>0.17733889985161677</v>
      </c>
    </row>
    <row r="383" spans="1:18" ht="24" customHeight="1">
      <c r="D383" s="99">
        <f ca="1"/>
        <v>0.78039098342756086</v>
      </c>
      <c r="E383" s="99">
        <f ca="1"/>
        <v>0.28702275218911444</v>
      </c>
      <c r="F383" s="99">
        <f ca="1"/>
        <v>0.66848468021494267</v>
      </c>
      <c r="G383" s="99">
        <f ca="1"/>
        <v>0.95287536104822501</v>
      </c>
      <c r="H383" s="99">
        <f ca="1"/>
        <v>0.13890164019018791</v>
      </c>
      <c r="I383" s="99">
        <f ca="1"/>
        <v>0.36039280796087581</v>
      </c>
      <c r="J383" s="99">
        <f ca="1"/>
        <v>0.15648114011870851</v>
      </c>
      <c r="K383" s="99">
        <f ca="1"/>
        <v>0.37064296186271584</v>
      </c>
      <c r="L383" s="99">
        <f ca="1"/>
        <v>0.89886316577173253</v>
      </c>
      <c r="M383" s="99">
        <f ca="1"/>
        <v>0.67402705953078867</v>
      </c>
      <c r="N383" s="99">
        <f ca="1"/>
        <v>0.73887540823729858</v>
      </c>
      <c r="O383" s="99">
        <f ca="1"/>
        <v>0.11805026116077677</v>
      </c>
    </row>
    <row r="384" spans="1:18" ht="24" customHeight="1">
      <c r="D384" s="99">
        <f ca="1"/>
        <v>0.49410213185316643</v>
      </c>
      <c r="E384" s="99">
        <f ca="1"/>
        <v>0.49983747545127688</v>
      </c>
      <c r="F384" s="99">
        <f ca="1"/>
        <v>0.3136565188142062</v>
      </c>
      <c r="G384" s="99">
        <f ca="1"/>
        <v>0.83369213305799117</v>
      </c>
      <c r="H384" s="99">
        <f ca="1"/>
        <v>0.86909214088209641</v>
      </c>
      <c r="I384" s="99">
        <f ca="1"/>
        <v>0.24969532398959782</v>
      </c>
      <c r="J384" s="99">
        <f ca="1"/>
        <v>0.33971839704403606</v>
      </c>
      <c r="K384" s="99">
        <f ca="1"/>
        <v>0.92548390014560034</v>
      </c>
      <c r="L384" s="99">
        <f ca="1"/>
        <v>0.37786103787530712</v>
      </c>
      <c r="M384" s="99">
        <f ca="1"/>
        <v>0.45615094477386142</v>
      </c>
      <c r="N384" s="99">
        <f ca="1"/>
        <v>0.89409048716592943</v>
      </c>
      <c r="O384" s="99">
        <f ca="1"/>
        <v>0.72037693477871789</v>
      </c>
    </row>
    <row r="385" spans="4:18" ht="24" customHeight="1">
      <c r="D385" s="100">
        <f ca="1"/>
        <v>0.85369177595612422</v>
      </c>
      <c r="E385" s="100">
        <f ca="1"/>
        <v>0.20154996212452092</v>
      </c>
      <c r="F385" s="100">
        <f ca="1"/>
        <v>0.97980029064876972</v>
      </c>
      <c r="G385" s="100">
        <f ca="1"/>
        <v>0.49315513103397079</v>
      </c>
      <c r="H385" s="100">
        <f ca="1"/>
        <v>0.83519445694367844</v>
      </c>
      <c r="I385" s="100">
        <f ca="1"/>
        <v>0.54668061037022886</v>
      </c>
      <c r="J385" s="100">
        <f ca="1"/>
        <v>0.95539741206765516</v>
      </c>
      <c r="K385" s="100">
        <f ca="1"/>
        <v>0.75394327601076339</v>
      </c>
      <c r="L385" s="100">
        <f ca="1"/>
        <v>0.39680670533182072</v>
      </c>
      <c r="M385" s="100">
        <f ca="1"/>
        <v>0.91811075769118022</v>
      </c>
      <c r="N385" s="100">
        <f ca="1"/>
        <v>0.16950824429527644</v>
      </c>
      <c r="O385" s="100">
        <f ca="1"/>
        <v>0.29114783848738734</v>
      </c>
    </row>
    <row r="387" spans="4:18" ht="24" customHeight="1">
      <c r="I387" s="106">
        <v>4</v>
      </c>
      <c r="J387" s="106">
        <v>4</v>
      </c>
      <c r="K387" s="106">
        <v>2</v>
      </c>
      <c r="L387" s="106">
        <v>5</v>
      </c>
      <c r="M387" s="106">
        <v>1</v>
      </c>
      <c r="N387" s="106">
        <v>4</v>
      </c>
      <c r="O387" s="106">
        <v>3</v>
      </c>
      <c r="P387" s="106">
        <v>2</v>
      </c>
      <c r="Q387" s="106">
        <v>5</v>
      </c>
      <c r="R387" s="106">
        <v>6</v>
      </c>
    </row>
    <row r="389" spans="4:18" ht="24" customHeight="1">
      <c r="I389" s="103" cm="1">
        <f t="array" aca="1" ref="I389:I392" ca="1">_xlfn.LET(_xlpm.E,_xlfn.ANCHORARRAY($D382),_xlpm.tokid,I387,_xlfn.CHOOSECOLS(_xlpm.E,_xlpm.tokid))</f>
        <v>0.74985955515682323</v>
      </c>
      <c r="J389" s="103" cm="1">
        <f t="array" aca="1" ref="J389:J392" ca="1">_xlfn.LET(_xlpm.E,_xlfn.ANCHORARRAY($D382),_xlpm.tokid,J387,_xlfn.CHOOSECOLS(_xlpm.E,_xlpm.tokid))</f>
        <v>0.74985955515682323</v>
      </c>
      <c r="K389" s="103" cm="1">
        <f t="array" aca="1" ref="K389:K392" ca="1">_xlfn.LET(_xlpm.E,_xlfn.ANCHORARRAY($D382),_xlpm.tokid,K387,_xlfn.CHOOSECOLS(_xlpm.E,_xlpm.tokid))</f>
        <v>0.90766933049901199</v>
      </c>
      <c r="L389" s="103" cm="1">
        <f t="array" aca="1" ref="L389:L392" ca="1">_xlfn.LET(_xlpm.E,_xlfn.ANCHORARRAY($D382),_xlpm.tokid,L387,_xlfn.CHOOSECOLS(_xlpm.E,_xlpm.tokid))</f>
        <v>0.82269679603565238</v>
      </c>
      <c r="M389" s="103" cm="1">
        <f t="array" aca="1" ref="M389:M392" ca="1">_xlfn.LET(_xlpm.E,_xlfn.ANCHORARRAY($D382),_xlpm.tokid,M387,_xlfn.CHOOSECOLS(_xlpm.E,_xlpm.tokid))</f>
        <v>0.78822159433888883</v>
      </c>
      <c r="N389" s="103" cm="1">
        <f t="array" aca="1" ref="N389:N392" ca="1">_xlfn.LET(_xlpm.E,_xlfn.ANCHORARRAY($D382),_xlpm.tokid,N387,_xlfn.CHOOSECOLS(_xlpm.E,_xlpm.tokid))</f>
        <v>0.74985955515682323</v>
      </c>
      <c r="O389" s="103" cm="1">
        <f t="array" aca="1" ref="O389:O392" ca="1">_xlfn.LET(_xlpm.E,_xlfn.ANCHORARRAY($D382),_xlpm.tokid,O387,_xlfn.CHOOSECOLS(_xlpm.E,_xlpm.tokid))</f>
        <v>0.19186506282360027</v>
      </c>
      <c r="P389" s="103" cm="1">
        <f t="array" aca="1" ref="P389:P392" ca="1">_xlfn.LET(_xlpm.E,_xlfn.ANCHORARRAY($D382),_xlpm.tokid,P387,_xlfn.CHOOSECOLS(_xlpm.E,_xlpm.tokid))</f>
        <v>0.90766933049901199</v>
      </c>
      <c r="Q389" s="103" cm="1">
        <f t="array" aca="1" ref="Q389:Q392" ca="1">_xlfn.LET(_xlpm.E,_xlfn.ANCHORARRAY($D382),_xlpm.tokid,Q387,_xlfn.CHOOSECOLS(_xlpm.E,_xlpm.tokid))</f>
        <v>0.82269679603565238</v>
      </c>
      <c r="R389" s="103" cm="1">
        <f t="array" aca="1" ref="R389:R392" ca="1">_xlfn.LET(_xlpm.E,_xlfn.ANCHORARRAY($D382),_xlpm.tokid,R387,_xlfn.CHOOSECOLS(_xlpm.E,_xlpm.tokid))</f>
        <v>0.65124283971496921</v>
      </c>
    </row>
    <row r="390" spans="4:18" ht="24" customHeight="1">
      <c r="I390" s="104">
        <f ca="1"/>
        <v>0.95287536104822501</v>
      </c>
      <c r="J390" s="104">
        <f ca="1"/>
        <v>0.95287536104822501</v>
      </c>
      <c r="K390" s="104">
        <f ca="1"/>
        <v>0.28702275218911444</v>
      </c>
      <c r="L390" s="104">
        <f ca="1"/>
        <v>0.13890164019018791</v>
      </c>
      <c r="M390" s="104">
        <f ca="1"/>
        <v>0.78039098342756086</v>
      </c>
      <c r="N390" s="104">
        <f ca="1"/>
        <v>0.95287536104822501</v>
      </c>
      <c r="O390" s="104">
        <f ca="1"/>
        <v>0.66848468021494267</v>
      </c>
      <c r="P390" s="104">
        <f ca="1"/>
        <v>0.28702275218911444</v>
      </c>
      <c r="Q390" s="104">
        <f ca="1"/>
        <v>0.13890164019018791</v>
      </c>
      <c r="R390" s="104">
        <f ca="1"/>
        <v>0.36039280796087581</v>
      </c>
    </row>
    <row r="391" spans="4:18" ht="24" customHeight="1">
      <c r="I391" s="104">
        <f ca="1"/>
        <v>0.83369213305799117</v>
      </c>
      <c r="J391" s="104">
        <f ca="1"/>
        <v>0.83369213305799117</v>
      </c>
      <c r="K391" s="104">
        <f ca="1"/>
        <v>0.49983747545127688</v>
      </c>
      <c r="L391" s="104">
        <f ca="1"/>
        <v>0.86909214088209641</v>
      </c>
      <c r="M391" s="104">
        <f ca="1"/>
        <v>0.49410213185316643</v>
      </c>
      <c r="N391" s="104">
        <f ca="1"/>
        <v>0.83369213305799117</v>
      </c>
      <c r="O391" s="104">
        <f ca="1"/>
        <v>0.3136565188142062</v>
      </c>
      <c r="P391" s="104">
        <f ca="1"/>
        <v>0.49983747545127688</v>
      </c>
      <c r="Q391" s="104">
        <f ca="1"/>
        <v>0.86909214088209641</v>
      </c>
      <c r="R391" s="104">
        <f ca="1"/>
        <v>0.24969532398959782</v>
      </c>
    </row>
    <row r="392" spans="4:18" ht="24" customHeight="1">
      <c r="I392" s="105">
        <f ca="1"/>
        <v>0.49315513103397079</v>
      </c>
      <c r="J392" s="105">
        <f ca="1"/>
        <v>0.49315513103397079</v>
      </c>
      <c r="K392" s="105">
        <f ca="1"/>
        <v>0.20154996212452092</v>
      </c>
      <c r="L392" s="105">
        <f ca="1"/>
        <v>0.83519445694367844</v>
      </c>
      <c r="M392" s="105">
        <f ca="1"/>
        <v>0.85369177595612422</v>
      </c>
      <c r="N392" s="105">
        <f ca="1"/>
        <v>0.49315513103397079</v>
      </c>
      <c r="O392" s="105">
        <f ca="1"/>
        <v>0.97980029064876972</v>
      </c>
      <c r="P392" s="105">
        <f ca="1"/>
        <v>0.20154996212452092</v>
      </c>
      <c r="Q392" s="105">
        <f ca="1"/>
        <v>0.83519445694367844</v>
      </c>
      <c r="R392" s="105">
        <f ca="1"/>
        <v>0.54668061037022886</v>
      </c>
    </row>
    <row r="394" spans="4:18" ht="24" customHeight="1">
      <c r="I394" t="s">
        <v>92</v>
      </c>
    </row>
    <row r="396" spans="4:18" ht="24" customHeight="1">
      <c r="I396" s="107" cm="1">
        <f t="array" aca="1" ref="I396:R399" ca="1">I389:R392</f>
        <v>0.74985955515682323</v>
      </c>
      <c r="J396" s="107">
        <f ca="1"/>
        <v>0.74985955515682323</v>
      </c>
      <c r="K396" s="107">
        <f ca="1"/>
        <v>0.90766933049901199</v>
      </c>
      <c r="L396" s="107">
        <f ca="1"/>
        <v>0.82269679603565238</v>
      </c>
      <c r="M396" s="107">
        <f ca="1"/>
        <v>0.78822159433888883</v>
      </c>
      <c r="N396" s="107">
        <f ca="1"/>
        <v>0.74985955515682323</v>
      </c>
      <c r="O396" s="107">
        <f ca="1"/>
        <v>0.19186506282360027</v>
      </c>
      <c r="P396" s="107">
        <f ca="1"/>
        <v>0.90766933049901199</v>
      </c>
      <c r="Q396" s="107">
        <f ca="1"/>
        <v>0.82269679603565238</v>
      </c>
      <c r="R396" s="107">
        <f ca="1"/>
        <v>0.65124283971496921</v>
      </c>
    </row>
    <row r="397" spans="4:18" ht="24" customHeight="1">
      <c r="I397" s="108">
        <f ca="1"/>
        <v>0.95287536104822501</v>
      </c>
      <c r="J397" s="108">
        <f ca="1"/>
        <v>0.95287536104822501</v>
      </c>
      <c r="K397" s="108">
        <f ca="1"/>
        <v>0.28702275218911444</v>
      </c>
      <c r="L397" s="108">
        <f ca="1"/>
        <v>0.13890164019018791</v>
      </c>
      <c r="M397" s="108">
        <f ca="1"/>
        <v>0.78039098342756086</v>
      </c>
      <c r="N397" s="108">
        <f ca="1"/>
        <v>0.95287536104822501</v>
      </c>
      <c r="O397" s="108">
        <f ca="1"/>
        <v>0.66848468021494267</v>
      </c>
      <c r="P397" s="108">
        <f ca="1"/>
        <v>0.28702275218911444</v>
      </c>
      <c r="Q397" s="108">
        <f ca="1"/>
        <v>0.13890164019018791</v>
      </c>
      <c r="R397" s="108">
        <f ca="1"/>
        <v>0.36039280796087581</v>
      </c>
    </row>
    <row r="398" spans="4:18" ht="24" customHeight="1">
      <c r="I398" s="108">
        <f ca="1"/>
        <v>0.83369213305799117</v>
      </c>
      <c r="J398" s="108">
        <f ca="1"/>
        <v>0.83369213305799117</v>
      </c>
      <c r="K398" s="108">
        <f ca="1"/>
        <v>0.49983747545127688</v>
      </c>
      <c r="L398" s="108">
        <f ca="1"/>
        <v>0.86909214088209641</v>
      </c>
      <c r="M398" s="108">
        <f ca="1"/>
        <v>0.49410213185316643</v>
      </c>
      <c r="N398" s="108">
        <f ca="1"/>
        <v>0.83369213305799117</v>
      </c>
      <c r="O398" s="108">
        <f ca="1"/>
        <v>0.3136565188142062</v>
      </c>
      <c r="P398" s="108">
        <f ca="1"/>
        <v>0.49983747545127688</v>
      </c>
      <c r="Q398" s="108">
        <f ca="1"/>
        <v>0.86909214088209641</v>
      </c>
      <c r="R398" s="108">
        <f ca="1"/>
        <v>0.24969532398959782</v>
      </c>
    </row>
    <row r="399" spans="4:18" ht="24" customHeight="1">
      <c r="I399" s="109">
        <f ca="1"/>
        <v>0.49315513103397079</v>
      </c>
      <c r="J399" s="109">
        <f ca="1"/>
        <v>0.49315513103397079</v>
      </c>
      <c r="K399" s="109">
        <f ca="1"/>
        <v>0.20154996212452092</v>
      </c>
      <c r="L399" s="109">
        <f ca="1"/>
        <v>0.83519445694367844</v>
      </c>
      <c r="M399" s="109">
        <f ca="1"/>
        <v>0.85369177595612422</v>
      </c>
      <c r="N399" s="109">
        <f ca="1"/>
        <v>0.49315513103397079</v>
      </c>
      <c r="O399" s="109">
        <f ca="1"/>
        <v>0.97980029064876972</v>
      </c>
      <c r="P399" s="109">
        <f ca="1"/>
        <v>0.20154996212452092</v>
      </c>
      <c r="Q399" s="109">
        <f ca="1"/>
        <v>0.83519445694367844</v>
      </c>
      <c r="R399" s="109">
        <f ca="1"/>
        <v>0.54668061037022886</v>
      </c>
    </row>
    <row r="401" spans="4:18" ht="24" customHeight="1">
      <c r="D401" s="93" cm="1">
        <f t="array" aca="1" ref="D401:G412" ca="1">TRANSPOSE(_xlfn.ANCHORARRAY(D382))</f>
        <v>0.78822159433888883</v>
      </c>
      <c r="E401" s="94">
        <f ca="1"/>
        <v>0.78039098342756086</v>
      </c>
      <c r="F401" s="94">
        <f ca="1"/>
        <v>0.49410213185316643</v>
      </c>
      <c r="G401" s="95">
        <f ca="1"/>
        <v>0.85369177595612422</v>
      </c>
      <c r="I401" s="84" cm="1">
        <f t="array" aca="1" ref="I401:R412" ca="1">MMULT(_xlfn.ANCHORARRAY(D401),_xlfn.ANCHORARRAY(I396))</f>
        <v>2.1676023740757104</v>
      </c>
      <c r="J401" s="84">
        <f ca="1"/>
        <v>2.1676023740757104</v>
      </c>
      <c r="K401" s="84">
        <f ca="1"/>
        <v>1.3584668419759436</v>
      </c>
      <c r="L401" s="84">
        <f ca="1"/>
        <v>1.8992838866200754</v>
      </c>
      <c r="M401" s="84">
        <f ca="1"/>
        <v>2.2032299338341406</v>
      </c>
      <c r="N401" s="84">
        <f ca="1"/>
        <v>2.1676023740757104</v>
      </c>
      <c r="O401" s="84">
        <f ca="1"/>
        <v>1.6643374075379638</v>
      </c>
      <c r="P401" s="84">
        <f ca="1"/>
        <v>1.3584668419759436</v>
      </c>
      <c r="Q401" s="84">
        <f ca="1"/>
        <v>1.8992838866200754</v>
      </c>
      <c r="R401" s="84">
        <f ca="1"/>
        <v>1.3846427002914925</v>
      </c>
    </row>
    <row r="402" spans="4:18" ht="24" customHeight="1">
      <c r="D402" s="93">
        <f ca="1"/>
        <v>0.90766933049901199</v>
      </c>
      <c r="E402" s="94">
        <f ca="1"/>
        <v>0.28702275218911444</v>
      </c>
      <c r="F402" s="94">
        <f ca="1"/>
        <v>0.49983747545127688</v>
      </c>
      <c r="G402" s="95">
        <f ca="1"/>
        <v>0.20154996212452092</v>
      </c>
      <c r="I402" s="92">
        <f ca="1"/>
        <v>1.4702273980914446</v>
      </c>
      <c r="J402" s="92">
        <f ca="1"/>
        <v>1.4702273980914446</v>
      </c>
      <c r="K402" s="92">
        <f ca="1"/>
        <v>1.1967055629006402</v>
      </c>
      <c r="L402" s="92">
        <f ca="1"/>
        <v>1.3893428139089934</v>
      </c>
      <c r="M402" s="92">
        <f ca="1"/>
        <v>1.3584668419759436</v>
      </c>
      <c r="N402" s="92">
        <f ca="1"/>
        <v>1.4702273980914446</v>
      </c>
      <c r="O402" s="92">
        <f ca="1"/>
        <v>0.72027633982358386</v>
      </c>
      <c r="P402" s="92">
        <f ca="1"/>
        <v>1.1967055629006402</v>
      </c>
      <c r="Q402" s="92">
        <f ca="1"/>
        <v>1.3893428139089934</v>
      </c>
      <c r="R402" s="92">
        <f ca="1"/>
        <v>0.92954462461573395</v>
      </c>
    </row>
    <row r="403" spans="4:18" ht="24" customHeight="1">
      <c r="D403" s="93">
        <f ca="1"/>
        <v>0.19186506282360027</v>
      </c>
      <c r="E403" s="94">
        <f ca="1"/>
        <v>0.66848468021494267</v>
      </c>
      <c r="F403" s="94">
        <f ca="1"/>
        <v>0.3136565188142062</v>
      </c>
      <c r="G403" s="95">
        <f ca="1"/>
        <v>0.97980029064876972</v>
      </c>
      <c r="I403" s="92">
        <f ca="1"/>
        <v>1.5255409446138377</v>
      </c>
      <c r="J403" s="92">
        <f ca="1"/>
        <v>1.5255409446138377</v>
      </c>
      <c r="K403" s="92">
        <f ca="1"/>
        <v>0.72027633982358386</v>
      </c>
      <c r="L403" s="92">
        <f ca="1"/>
        <v>1.3416205780795454</v>
      </c>
      <c r="M403" s="92">
        <f ca="1"/>
        <v>1.6643374075379638</v>
      </c>
      <c r="N403" s="92">
        <f ca="1"/>
        <v>1.5255409446138377</v>
      </c>
      <c r="O403" s="92">
        <f ca="1"/>
        <v>1.5420729913644384</v>
      </c>
      <c r="P403" s="92">
        <f ca="1"/>
        <v>0.72027633982358386</v>
      </c>
      <c r="Q403" s="92">
        <f ca="1"/>
        <v>1.3416205780795454</v>
      </c>
      <c r="R403" s="92">
        <f ca="1"/>
        <v>0.97982420635638345</v>
      </c>
    </row>
    <row r="404" spans="4:18" ht="24" customHeight="1">
      <c r="D404" s="93">
        <f ca="1"/>
        <v>0.74985955515682323</v>
      </c>
      <c r="E404" s="94">
        <f ca="1"/>
        <v>0.95287536104822501</v>
      </c>
      <c r="F404" s="94">
        <f ca="1"/>
        <v>0.83369213305799117</v>
      </c>
      <c r="G404" s="95">
        <f ca="1"/>
        <v>0.49315513103397079</v>
      </c>
      <c r="I404" s="92">
        <f ca="1"/>
        <v>2.4085053621406902</v>
      </c>
      <c r="J404" s="92">
        <f ca="1"/>
        <v>2.4085053621406902</v>
      </c>
      <c r="K404" s="92">
        <f ca="1"/>
        <v>1.4702273980914446</v>
      </c>
      <c r="L404" s="92">
        <f ca="1"/>
        <v>1.885698716659491</v>
      </c>
      <c r="M404" s="92">
        <f ca="1"/>
        <v>2.1676023740757104</v>
      </c>
      <c r="N404" s="92">
        <f ca="1"/>
        <v>2.4085053621406902</v>
      </c>
      <c r="O404" s="92">
        <f ca="1"/>
        <v>1.5255409446138377</v>
      </c>
      <c r="P404" s="92">
        <f ca="1"/>
        <v>1.4702273980914446</v>
      </c>
      <c r="Q404" s="92">
        <f ca="1"/>
        <v>1.885698716659491</v>
      </c>
      <c r="R404" s="92">
        <f ca="1"/>
        <v>1.3095174684049917</v>
      </c>
    </row>
    <row r="405" spans="4:18" ht="24" customHeight="1">
      <c r="D405" s="93">
        <f ca="1"/>
        <v>0.82269679603565238</v>
      </c>
      <c r="E405" s="94">
        <f ca="1"/>
        <v>0.13890164019018791</v>
      </c>
      <c r="F405" s="94">
        <f ca="1"/>
        <v>0.86909214088209641</v>
      </c>
      <c r="G405" s="95">
        <f ca="1"/>
        <v>0.83519445694367844</v>
      </c>
      <c r="I405" s="92">
        <f ca="1"/>
        <v>1.885698716659491</v>
      </c>
      <c r="J405" s="92">
        <f ca="1"/>
        <v>1.885698716659491</v>
      </c>
      <c r="K405" s="92">
        <f ca="1"/>
        <v>1.3893428139089934</v>
      </c>
      <c r="L405" s="92">
        <f ca="1"/>
        <v>2.1489946141073242</v>
      </c>
      <c r="M405" s="92">
        <f ca="1"/>
        <v>1.8992838866200754</v>
      </c>
      <c r="N405" s="92">
        <f ca="1"/>
        <v>1.885698716659491</v>
      </c>
      <c r="O405" s="92">
        <f ca="1"/>
        <v>1.3416205780795454</v>
      </c>
      <c r="P405" s="92">
        <f ca="1"/>
        <v>1.3893428139089934</v>
      </c>
      <c r="Q405" s="92">
        <f ca="1"/>
        <v>2.1489946141073242</v>
      </c>
      <c r="R405" s="92">
        <f ca="1"/>
        <v>1.2594274090073483</v>
      </c>
    </row>
    <row r="406" spans="4:18" ht="24" customHeight="1">
      <c r="D406" s="93">
        <f ca="1"/>
        <v>0.65124283971496921</v>
      </c>
      <c r="E406" s="94">
        <f ca="1"/>
        <v>0.36039280796087581</v>
      </c>
      <c r="F406" s="94">
        <f ca="1"/>
        <v>0.24969532398959782</v>
      </c>
      <c r="G406" s="95">
        <f ca="1"/>
        <v>0.54668061037022886</v>
      </c>
      <c r="I406" s="92">
        <f ca="1"/>
        <v>1.3095174684049917</v>
      </c>
      <c r="J406" s="92">
        <f ca="1"/>
        <v>1.3095174684049917</v>
      </c>
      <c r="K406" s="92">
        <f ca="1"/>
        <v>0.92954462461573395</v>
      </c>
      <c r="L406" s="92">
        <f ca="1"/>
        <v>1.2594274090073483</v>
      </c>
      <c r="M406" s="92">
        <f ca="1"/>
        <v>1.3846427002914925</v>
      </c>
      <c r="N406" s="92">
        <f ca="1"/>
        <v>1.3095174684049917</v>
      </c>
      <c r="O406" s="92">
        <f ca="1"/>
        <v>0.97982420635638345</v>
      </c>
      <c r="P406" s="92">
        <f ca="1"/>
        <v>0.92954462461573395</v>
      </c>
      <c r="Q406" s="92">
        <f ca="1"/>
        <v>1.2594274090073483</v>
      </c>
      <c r="R406" s="92">
        <f ca="1"/>
        <v>0.91520765688697792</v>
      </c>
    </row>
    <row r="407" spans="4:18" ht="24" customHeight="1">
      <c r="D407" s="93">
        <f ca="1"/>
        <v>0.12905162351985466</v>
      </c>
      <c r="E407" s="94">
        <f ca="1"/>
        <v>0.15648114011870851</v>
      </c>
      <c r="F407" s="94">
        <f ca="1"/>
        <v>0.33971839704403606</v>
      </c>
      <c r="G407" s="95">
        <f ca="1"/>
        <v>0.95539741206765516</v>
      </c>
      <c r="I407" s="92">
        <f ca="1"/>
        <v>1.0002573069011413</v>
      </c>
      <c r="J407" s="92">
        <f ca="1"/>
        <v>1.0002573069011413</v>
      </c>
      <c r="K407" s="92">
        <f ca="1"/>
        <v>0.5244141463815859</v>
      </c>
      <c r="L407" s="92">
        <f ca="1"/>
        <v>1.2210950559355793</v>
      </c>
      <c r="M407" s="92">
        <f ca="1"/>
        <v>1.2073082449290671</v>
      </c>
      <c r="N407" s="92">
        <f ca="1"/>
        <v>1.0002573069011413</v>
      </c>
      <c r="O407" s="92">
        <f ca="1"/>
        <v>1.1720192945889947</v>
      </c>
      <c r="P407" s="92">
        <f ca="1"/>
        <v>0.5244141463815859</v>
      </c>
      <c r="Q407" s="92">
        <f ca="1"/>
        <v>1.2210950559355793</v>
      </c>
      <c r="R407" s="92">
        <f ca="1"/>
        <v>0.74756195884161802</v>
      </c>
    </row>
    <row r="408" spans="4:18" ht="24" customHeight="1">
      <c r="D408" s="93">
        <f ca="1"/>
        <v>0.85120235610486761</v>
      </c>
      <c r="E408" s="94">
        <f ca="1"/>
        <v>0.37064296186271584</v>
      </c>
      <c r="F408" s="94">
        <f ca="1"/>
        <v>0.92548390014560034</v>
      </c>
      <c r="G408" s="95">
        <f ca="1"/>
        <v>0.75394327601076339</v>
      </c>
      <c r="I408" s="92">
        <f ca="1"/>
        <v>2.1348384080986382</v>
      </c>
      <c r="J408" s="92">
        <f ca="1"/>
        <v>2.1348384080986382</v>
      </c>
      <c r="K408" s="92">
        <f ca="1"/>
        <v>1.4935420106218338</v>
      </c>
      <c r="L408" s="92">
        <f ca="1"/>
        <v>2.1857843955767526</v>
      </c>
      <c r="M408" s="92">
        <f ca="1"/>
        <v>2.0611012460680773</v>
      </c>
      <c r="N408" s="92">
        <f ca="1"/>
        <v>2.1348384080986382</v>
      </c>
      <c r="O408" s="92">
        <f ca="1"/>
        <v>1.4400830346706688</v>
      </c>
      <c r="P408" s="92">
        <f ca="1"/>
        <v>1.4935420106218338</v>
      </c>
      <c r="Q408" s="92">
        <f ca="1"/>
        <v>2.1857843955767526</v>
      </c>
      <c r="R408" s="92">
        <f ca="1"/>
        <v>1.3311716699465528</v>
      </c>
    </row>
    <row r="409" spans="4:18" ht="24" customHeight="1">
      <c r="D409" s="93">
        <f ca="1"/>
        <v>0.61224120303709095</v>
      </c>
      <c r="E409" s="94">
        <f ca="1"/>
        <v>0.89886316577173253</v>
      </c>
      <c r="F409" s="94">
        <f ca="1"/>
        <v>0.37786103787530712</v>
      </c>
      <c r="G409" s="95">
        <f ca="1"/>
        <v>0.39680670533182072</v>
      </c>
      <c r="I409" s="92">
        <f ca="1"/>
        <v>1.8263065172046051</v>
      </c>
      <c r="J409" s="92">
        <f ca="1"/>
        <v>1.8263065172046051</v>
      </c>
      <c r="K409" s="92">
        <f ca="1"/>
        <v>1.0825522262191862</v>
      </c>
      <c r="L409" s="92">
        <f ca="1"/>
        <v>1.2883492633060682</v>
      </c>
      <c r="M409" s="92">
        <f ca="1"/>
        <v>1.7094990124257279</v>
      </c>
      <c r="N409" s="92">
        <f ca="1"/>
        <v>1.8263065172046051</v>
      </c>
      <c r="O409" s="92">
        <f ca="1"/>
        <v>1.2256538557628061</v>
      </c>
      <c r="P409" s="92">
        <f ca="1"/>
        <v>1.0825522262191862</v>
      </c>
      <c r="Q409" s="92">
        <f ca="1"/>
        <v>1.2883492633060682</v>
      </c>
      <c r="R409" s="92">
        <f ca="1"/>
        <v>1.0339381860865808</v>
      </c>
    </row>
    <row r="410" spans="4:18" ht="24" customHeight="1">
      <c r="D410" s="93">
        <f ca="1"/>
        <v>0.51331554989965866</v>
      </c>
      <c r="E410" s="94">
        <f ca="1"/>
        <v>0.67402705953078867</v>
      </c>
      <c r="F410" s="94">
        <f ca="1"/>
        <v>0.45615094477386142</v>
      </c>
      <c r="G410" s="95">
        <f ca="1"/>
        <v>0.91811075769118022</v>
      </c>
      <c r="I410" s="92">
        <f ca="1"/>
        <v>1.8602388327673425</v>
      </c>
      <c r="J410" s="92">
        <f ca="1"/>
        <v>1.8602388327673425</v>
      </c>
      <c r="K410" s="92">
        <f ca="1"/>
        <v>1.0724284082878728</v>
      </c>
      <c r="L410" s="92">
        <f ca="1"/>
        <v>1.6791647392020645</v>
      </c>
      <c r="M410" s="92">
        <f ca="1"/>
        <v>1.9397797985022789</v>
      </c>
      <c r="N410" s="92">
        <f ca="1"/>
        <v>1.8602388327673425</v>
      </c>
      <c r="O410" s="92">
        <f ca="1"/>
        <v>1.5917039882016475</v>
      </c>
      <c r="P410" s="92">
        <f ca="1"/>
        <v>1.0724284082878728</v>
      </c>
      <c r="Q410" s="92">
        <f ca="1"/>
        <v>1.6791647392020645</v>
      </c>
      <c r="R410" s="92">
        <f ca="1"/>
        <v>1.193019688357976</v>
      </c>
    </row>
    <row r="411" spans="4:18" ht="24" customHeight="1">
      <c r="D411" s="93">
        <f ca="1"/>
        <v>0.71300362370908998</v>
      </c>
      <c r="E411" s="94">
        <f ca="1"/>
        <v>0.73887540823729858</v>
      </c>
      <c r="F411" s="94">
        <f ca="1"/>
        <v>0.89409048716592943</v>
      </c>
      <c r="G411" s="95">
        <f ca="1"/>
        <v>0.16950824429527644</v>
      </c>
      <c r="I411" s="92">
        <f ca="1"/>
        <v>2.0676988173124693</v>
      </c>
      <c r="J411" s="92">
        <f ca="1"/>
        <v>2.0676988173124693</v>
      </c>
      <c r="K411" s="92">
        <f ca="1"/>
        <v>1.3403098871200516</v>
      </c>
      <c r="L411" s="92">
        <f ca="1"/>
        <v>1.6078361645626578</v>
      </c>
      <c r="M411" s="92">
        <f ca="1"/>
        <v>1.7250963694040908</v>
      </c>
      <c r="N411" s="92">
        <f ca="1"/>
        <v>2.0676988173124693</v>
      </c>
      <c r="O411" s="92">
        <f ca="1"/>
        <v>1.0772489127878324</v>
      </c>
      <c r="P411" s="92">
        <f ca="1"/>
        <v>1.3403098871200516</v>
      </c>
      <c r="Q411" s="92">
        <f ca="1"/>
        <v>1.6078361645626578</v>
      </c>
      <c r="R411" s="92">
        <f ca="1"/>
        <v>1.0465409720622914</v>
      </c>
    </row>
    <row r="412" spans="4:18" ht="24" customHeight="1">
      <c r="D412" s="93">
        <f ca="1"/>
        <v>0.17733889985161677</v>
      </c>
      <c r="E412" s="94">
        <f ca="1"/>
        <v>0.11805026116077677</v>
      </c>
      <c r="F412" s="94">
        <f ca="1"/>
        <v>0.72037693477871789</v>
      </c>
      <c r="G412" s="95">
        <f ca="1"/>
        <v>0.29114783848738734</v>
      </c>
      <c r="I412" s="85">
        <f ca="1"/>
        <v>0.98962008758109776</v>
      </c>
      <c r="J412" s="85">
        <f ca="1"/>
        <v>0.98962008758109776</v>
      </c>
      <c r="K412" s="85">
        <f ca="1"/>
        <v>0.61360041562765066</v>
      </c>
      <c r="L412" s="85">
        <f ca="1"/>
        <v>1.0315325129652422</v>
      </c>
      <c r="M412" s="85">
        <f ca="1"/>
        <v>0.83639800429658329</v>
      </c>
      <c r="N412" s="85">
        <f ca="1"/>
        <v>0.98962008758109776</v>
      </c>
      <c r="O412" s="85">
        <f ca="1"/>
        <v>0.62415758861089521</v>
      </c>
      <c r="P412" s="85">
        <f ca="1"/>
        <v>0.61360041562765066</v>
      </c>
      <c r="Q412" s="85">
        <f ca="1"/>
        <v>1.0315325129652422</v>
      </c>
      <c r="R412" s="85">
        <f ca="1"/>
        <v>0.49707478400800553</v>
      </c>
    </row>
    <row r="414" spans="4:18" ht="24" customHeight="1">
      <c r="E414" t="s">
        <v>119</v>
      </c>
      <c r="G414" cm="1">
        <f t="array" ref="G414:G425">_xlfn.SEQUENCE(12,1)</f>
        <v>1</v>
      </c>
      <c r="I414" s="84" cm="1">
        <f t="array" aca="1" ref="I414:I425" ca="1">_xlfn.LET(_xlpm.z, I401:I412, EXP(_xlpm.z) / SUM(EXP(_xlpm.z)))</f>
        <v>0.11886607711087584</v>
      </c>
      <c r="J414" s="84" cm="1">
        <f t="array" aca="1" ref="J414:J425" ca="1">_xlfn.LET(_xlpm.z, J401:J412, EXP(_xlpm.z) / SUM(EXP(_xlpm.z)))</f>
        <v>0.11886607711087584</v>
      </c>
      <c r="K414" s="84" cm="1">
        <f t="array" aca="1" ref="K414:K425" ca="1">_xlfn.LET(_xlpm.z, K401:K412, EXP(_xlpm.z) / SUM(EXP(_xlpm.z)))</f>
        <v>0.10282216531364485</v>
      </c>
      <c r="L414" s="84" cm="1">
        <f t="array" aca="1" ref="L414:L425" ca="1">_xlfn.LET(_xlpm.z, L401:L412, EXP(_xlpm.z) / SUM(EXP(_xlpm.z)))</f>
        <v>0.10727033701893132</v>
      </c>
      <c r="M414" s="84" cm="1">
        <f t="array" aca="1" ref="M414:M425" ca="1">_xlfn.LET(_xlpm.z, M401:M412, EXP(_xlpm.z) / SUM(EXP(_xlpm.z)))</f>
        <v>0.13076179317300377</v>
      </c>
      <c r="N414" s="84" cm="1">
        <f t="array" aca="1" ref="N414:N425" ca="1">_xlfn.LET(_xlpm.z, N401:N412, EXP(_xlpm.z) / SUM(EXP(_xlpm.z)))</f>
        <v>0.11886607711087584</v>
      </c>
      <c r="O414" s="84" cm="1">
        <f t="array" aca="1" ref="O414:O425" ca="1">_xlfn.LET(_xlpm.z, O401:O412, EXP(_xlpm.z) / SUM(EXP(_xlpm.z)))</f>
        <v>0.12095760154301845</v>
      </c>
      <c r="P414" s="84" cm="1">
        <f t="array" aca="1" ref="P414:P425" ca="1">_xlfn.LET(_xlpm.z, P401:P412, EXP(_xlpm.z) / SUM(EXP(_xlpm.z)))</f>
        <v>0.10282216531364485</v>
      </c>
      <c r="Q414" s="84" cm="1">
        <f t="array" aca="1" ref="Q414:Q425" ca="1">_xlfn.LET(_xlpm.z, Q401:Q412, EXP(_xlpm.z) / SUM(EXP(_xlpm.z)))</f>
        <v>0.10727033701893132</v>
      </c>
      <c r="R414" s="84" cm="1">
        <f t="array" aca="1" ref="R414:R425" ca="1">_xlfn.LET(_xlpm.z, R401:R412, EXP(_xlpm.z) / SUM(EXP(_xlpm.z)))</f>
        <v>0.11276335702113185</v>
      </c>
    </row>
    <row r="415" spans="4:18" ht="24" customHeight="1">
      <c r="G415">
        <v>2</v>
      </c>
      <c r="I415" s="92">
        <f ca="1"/>
        <v>5.9182298239842161E-2</v>
      </c>
      <c r="J415" s="92">
        <f ca="1"/>
        <v>5.9182298239842161E-2</v>
      </c>
      <c r="K415" s="92">
        <f ca="1"/>
        <v>8.7465083376335573E-2</v>
      </c>
      <c r="L415" s="92">
        <f ca="1"/>
        <v>6.4419159052124156E-2</v>
      </c>
      <c r="M415" s="92">
        <f ca="1"/>
        <v>5.6182999063679614E-2</v>
      </c>
      <c r="N415" s="92">
        <f ca="1"/>
        <v>5.9182298239842161E-2</v>
      </c>
      <c r="O415" s="92">
        <f ca="1"/>
        <v>4.7057912121538328E-2</v>
      </c>
      <c r="P415" s="92">
        <f ca="1"/>
        <v>8.7465083376335573E-2</v>
      </c>
      <c r="Q415" s="92">
        <f ca="1"/>
        <v>6.4419159052124156E-2</v>
      </c>
      <c r="R415" s="92">
        <f ca="1"/>
        <v>7.1535466487805899E-2</v>
      </c>
    </row>
    <row r="416" spans="4:18" ht="24" customHeight="1">
      <c r="G416">
        <v>3</v>
      </c>
      <c r="I416" s="92">
        <f ca="1"/>
        <v>6.2548110428462853E-2</v>
      </c>
      <c r="J416" s="92">
        <f ca="1"/>
        <v>6.2548110428462853E-2</v>
      </c>
      <c r="K416" s="92">
        <f ca="1"/>
        <v>5.431554378455284E-2</v>
      </c>
      <c r="L416" s="92">
        <f ca="1"/>
        <v>6.1417134137984032E-2</v>
      </c>
      <c r="M416" s="92">
        <f ca="1"/>
        <v>7.6285644028768224E-2</v>
      </c>
      <c r="N416" s="92">
        <f ca="1"/>
        <v>6.2548110428462853E-2</v>
      </c>
      <c r="O416" s="92">
        <f ca="1"/>
        <v>0.10703711757661012</v>
      </c>
      <c r="P416" s="92">
        <f ca="1"/>
        <v>5.431554378455284E-2</v>
      </c>
      <c r="Q416" s="92">
        <f ca="1"/>
        <v>6.1417134137984032E-2</v>
      </c>
      <c r="R416" s="92">
        <f ca="1"/>
        <v>7.5224196656534806E-2</v>
      </c>
    </row>
    <row r="417" spans="5:18" ht="24" customHeight="1">
      <c r="G417">
        <v>4</v>
      </c>
      <c r="I417" s="92">
        <f ca="1"/>
        <v>0.15124491023502587</v>
      </c>
      <c r="J417" s="92">
        <f ca="1"/>
        <v>0.15124491023502587</v>
      </c>
      <c r="K417" s="92">
        <f ca="1"/>
        <v>0.11498037961757621</v>
      </c>
      <c r="L417" s="92">
        <f ca="1"/>
        <v>0.10582290532265035</v>
      </c>
      <c r="M417" s="92">
        <f ca="1"/>
        <v>0.12618508219469152</v>
      </c>
      <c r="N417" s="92">
        <f ca="1"/>
        <v>0.15124491023502587</v>
      </c>
      <c r="O417" s="92">
        <f ca="1"/>
        <v>0.10528212175239177</v>
      </c>
      <c r="P417" s="92">
        <f ca="1"/>
        <v>0.11498037961757621</v>
      </c>
      <c r="Q417" s="92">
        <f ca="1"/>
        <v>0.10582290532265035</v>
      </c>
      <c r="R417" s="92">
        <f ca="1"/>
        <v>0.1046023696005436</v>
      </c>
    </row>
    <row r="418" spans="5:18" ht="24" customHeight="1">
      <c r="G418">
        <v>5</v>
      </c>
      <c r="I418" s="92">
        <f ca="1"/>
        <v>8.966619220492672E-2</v>
      </c>
      <c r="J418" s="92">
        <f ca="1"/>
        <v>8.966619220492672E-2</v>
      </c>
      <c r="K418" s="92">
        <f ca="1"/>
        <v>0.10604641945114907</v>
      </c>
      <c r="L418" s="92">
        <f ca="1"/>
        <v>0.13769800118042286</v>
      </c>
      <c r="M418" s="92">
        <f ca="1"/>
        <v>9.6489215730834049E-2</v>
      </c>
      <c r="N418" s="92">
        <f ca="1"/>
        <v>8.966619220492672E-2</v>
      </c>
      <c r="O418" s="92">
        <f ca="1"/>
        <v>8.7594941799713735E-2</v>
      </c>
      <c r="P418" s="92">
        <f ca="1"/>
        <v>0.10604641945114907</v>
      </c>
      <c r="Q418" s="92">
        <f ca="1"/>
        <v>0.13769800118042286</v>
      </c>
      <c r="R418" s="92">
        <f ca="1"/>
        <v>9.9491891253253084E-2</v>
      </c>
    </row>
    <row r="419" spans="5:18" ht="24" customHeight="1">
      <c r="G419">
        <v>6</v>
      </c>
      <c r="I419" s="92">
        <f ca="1"/>
        <v>5.039603751590397E-2</v>
      </c>
      <c r="J419" s="92">
        <f ca="1"/>
        <v>5.039603751590397E-2</v>
      </c>
      <c r="K419" s="92">
        <f ca="1"/>
        <v>6.695888191991653E-2</v>
      </c>
      <c r="L419" s="92">
        <f ca="1"/>
        <v>5.6570954650473307E-2</v>
      </c>
      <c r="M419" s="92">
        <f ca="1"/>
        <v>5.7673053941467746E-2</v>
      </c>
      <c r="N419" s="92">
        <f ca="1"/>
        <v>5.039603751590397E-2</v>
      </c>
      <c r="O419" s="92">
        <f ca="1"/>
        <v>6.100323420608203E-2</v>
      </c>
      <c r="P419" s="92">
        <f ca="1"/>
        <v>6.695888191991653E-2</v>
      </c>
      <c r="Q419" s="92">
        <f ca="1"/>
        <v>5.6570954650473307E-2</v>
      </c>
      <c r="R419" s="92">
        <f ca="1"/>
        <v>7.051718181276416E-2</v>
      </c>
    </row>
    <row r="420" spans="5:18" ht="24" customHeight="1">
      <c r="G420">
        <v>7</v>
      </c>
      <c r="I420" s="92">
        <f ca="1"/>
        <v>3.6990176957703541E-2</v>
      </c>
      <c r="J420" s="92">
        <f ca="1"/>
        <v>3.6990176957703541E-2</v>
      </c>
      <c r="K420" s="92">
        <f ca="1"/>
        <v>4.465419474099222E-2</v>
      </c>
      <c r="L420" s="92">
        <f ca="1"/>
        <v>5.4443492651351177E-2</v>
      </c>
      <c r="M420" s="92">
        <f ca="1"/>
        <v>4.8301161419623116E-2</v>
      </c>
      <c r="N420" s="92">
        <f ca="1"/>
        <v>3.6990176957703541E-2</v>
      </c>
      <c r="O420" s="92">
        <f ca="1"/>
        <v>7.3930241840451966E-2</v>
      </c>
      <c r="P420" s="92">
        <f ca="1"/>
        <v>4.465419474099222E-2</v>
      </c>
      <c r="Q420" s="92">
        <f ca="1"/>
        <v>5.4443492651351177E-2</v>
      </c>
      <c r="R420" s="92">
        <f ca="1"/>
        <v>5.9633094436069935E-2</v>
      </c>
    </row>
    <row r="421" spans="5:18" ht="24" customHeight="1">
      <c r="G421">
        <v>8</v>
      </c>
      <c r="I421" s="92">
        <f ca="1"/>
        <v>0.11503466192172825</v>
      </c>
      <c r="J421" s="92">
        <f ca="1"/>
        <v>0.11503466192172825</v>
      </c>
      <c r="K421" s="92">
        <f ca="1"/>
        <v>0.11769259690876686</v>
      </c>
      <c r="L421" s="92">
        <f ca="1"/>
        <v>0.14285822020635294</v>
      </c>
      <c r="M421" s="92">
        <f ca="1"/>
        <v>0.11343711238520095</v>
      </c>
      <c r="N421" s="92">
        <f ca="1"/>
        <v>0.11503466192172825</v>
      </c>
      <c r="O421" s="92">
        <f ca="1"/>
        <v>9.6658651064692694E-2</v>
      </c>
      <c r="P421" s="92">
        <f ca="1"/>
        <v>0.11769259690876686</v>
      </c>
      <c r="Q421" s="92">
        <f ca="1"/>
        <v>0.14285822020635294</v>
      </c>
      <c r="R421" s="92">
        <f ca="1"/>
        <v>0.1068921526318005</v>
      </c>
    </row>
    <row r="422" spans="5:18" ht="24" customHeight="1">
      <c r="G422">
        <v>9</v>
      </c>
      <c r="I422" s="92">
        <f ca="1"/>
        <v>8.4495780657574363E-2</v>
      </c>
      <c r="J422" s="92">
        <f ca="1"/>
        <v>8.4495780657574363E-2</v>
      </c>
      <c r="K422" s="92">
        <f ca="1"/>
        <v>7.8029450810044212E-2</v>
      </c>
      <c r="L422" s="92">
        <f ca="1"/>
        <v>5.8230981371453328E-2</v>
      </c>
      <c r="M422" s="92">
        <f ca="1"/>
        <v>7.9809805577737605E-2</v>
      </c>
      <c r="N422" s="92">
        <f ca="1"/>
        <v>8.4495780657574363E-2</v>
      </c>
      <c r="O422" s="92">
        <f ca="1"/>
        <v>7.8003721098762732E-2</v>
      </c>
      <c r="P422" s="92">
        <f ca="1"/>
        <v>7.8029450810044212E-2</v>
      </c>
      <c r="Q422" s="92">
        <f ca="1"/>
        <v>5.8230981371453328E-2</v>
      </c>
      <c r="R422" s="92">
        <f ca="1"/>
        <v>7.9407031556706933E-2</v>
      </c>
    </row>
    <row r="423" spans="5:18" ht="24" customHeight="1">
      <c r="G423">
        <v>10</v>
      </c>
      <c r="I423" s="92">
        <f ca="1"/>
        <v>8.7412117361598346E-2</v>
      </c>
      <c r="J423" s="92">
        <f ca="1"/>
        <v>8.7412117361598346E-2</v>
      </c>
      <c r="K423" s="92">
        <f ca="1"/>
        <v>7.7243480081982258E-2</v>
      </c>
      <c r="L423" s="92">
        <f ca="1"/>
        <v>8.6076205552821153E-2</v>
      </c>
      <c r="M423" s="92">
        <f ca="1"/>
        <v>0.10047683062719913</v>
      </c>
      <c r="N423" s="92">
        <f ca="1"/>
        <v>8.7412117361598346E-2</v>
      </c>
      <c r="O423" s="92">
        <f ca="1"/>
        <v>0.11248351351643578</v>
      </c>
      <c r="P423" s="92">
        <f ca="1"/>
        <v>7.7243480081982258E-2</v>
      </c>
      <c r="Q423" s="92">
        <f ca="1"/>
        <v>8.6076205552821153E-2</v>
      </c>
      <c r="R423" s="92">
        <f ca="1"/>
        <v>9.3099463835765256E-2</v>
      </c>
    </row>
    <row r="424" spans="5:18" ht="24" customHeight="1">
      <c r="G424">
        <v>11</v>
      </c>
      <c r="I424" s="92">
        <f ca="1"/>
        <v>0.10756484770691223</v>
      </c>
      <c r="J424" s="92">
        <f ca="1"/>
        <v>0.10756484770691223</v>
      </c>
      <c r="K424" s="92">
        <f ca="1"/>
        <v>0.10097207473254667</v>
      </c>
      <c r="L424" s="92">
        <f ca="1"/>
        <v>8.0150365586880823E-2</v>
      </c>
      <c r="M424" s="92">
        <f ca="1"/>
        <v>8.1064386242780534E-2</v>
      </c>
      <c r="N424" s="92">
        <f ca="1"/>
        <v>0.10756484770691223</v>
      </c>
      <c r="O424" s="92">
        <f ca="1"/>
        <v>6.7245600009341516E-2</v>
      </c>
      <c r="P424" s="92">
        <f ca="1"/>
        <v>0.10097207473254667</v>
      </c>
      <c r="Q424" s="92">
        <f ca="1"/>
        <v>8.0150365586880823E-2</v>
      </c>
      <c r="R424" s="92">
        <f ca="1"/>
        <v>8.0414114073533272E-2</v>
      </c>
    </row>
    <row r="425" spans="5:18" ht="24" customHeight="1">
      <c r="G425">
        <v>12</v>
      </c>
      <c r="I425" s="85">
        <f ca="1"/>
        <v>3.6598789659445845E-2</v>
      </c>
      <c r="J425" s="85">
        <f ca="1"/>
        <v>3.6598789659445845E-2</v>
      </c>
      <c r="K425" s="85">
        <f ca="1"/>
        <v>4.8819729262492603E-2</v>
      </c>
      <c r="L425" s="85">
        <f ca="1"/>
        <v>4.5042243268554466E-2</v>
      </c>
      <c r="M425" s="85">
        <f ca="1"/>
        <v>3.3332915615013753E-2</v>
      </c>
      <c r="N425" s="85">
        <f ca="1"/>
        <v>3.6598789659445845E-2</v>
      </c>
      <c r="O425" s="85">
        <f ca="1"/>
        <v>4.2745343470960831E-2</v>
      </c>
      <c r="P425" s="85">
        <f ca="1"/>
        <v>4.8819729262492603E-2</v>
      </c>
      <c r="Q425" s="85">
        <f ca="1"/>
        <v>4.5042243268554466E-2</v>
      </c>
      <c r="R425" s="85">
        <f ca="1"/>
        <v>4.6419680634090701E-2</v>
      </c>
    </row>
    <row r="427" spans="5:18" ht="24" customHeight="1">
      <c r="E427" t="s">
        <v>111</v>
      </c>
      <c r="I427" s="112">
        <v>4</v>
      </c>
      <c r="J427" s="112">
        <v>2</v>
      </c>
      <c r="K427" s="112">
        <v>6</v>
      </c>
      <c r="L427" s="112">
        <v>5</v>
      </c>
      <c r="M427" s="112">
        <v>3</v>
      </c>
      <c r="N427" s="112">
        <v>4</v>
      </c>
      <c r="O427" s="112">
        <v>7</v>
      </c>
      <c r="P427" s="112">
        <v>2</v>
      </c>
      <c r="Q427" s="112">
        <v>1</v>
      </c>
      <c r="R427" s="112">
        <v>4</v>
      </c>
    </row>
    <row r="429" spans="5:18" ht="24" customHeight="1">
      <c r="E429" t="s">
        <v>120</v>
      </c>
      <c r="G429" cm="1">
        <f t="array" ref="G429:G440">_xlfn.SEQUENCE(12,1)</f>
        <v>1</v>
      </c>
      <c r="I429" s="84" cm="1">
        <f t="array" ref="I429:I440">ONEHOT(I427,12)</f>
        <v>0</v>
      </c>
      <c r="J429" s="84" cm="1">
        <f t="array" ref="J429:J440">ONEHOT(J427,12)</f>
        <v>0</v>
      </c>
      <c r="K429" s="84" cm="1">
        <f t="array" ref="K429:K440">ONEHOT(K427,12)</f>
        <v>0</v>
      </c>
      <c r="L429" s="84" cm="1">
        <f t="array" ref="L429:L440">ONEHOT(L427,12)</f>
        <v>0</v>
      </c>
      <c r="M429" s="84" cm="1">
        <f t="array" ref="M429:M440">ONEHOT(M427,12)</f>
        <v>0</v>
      </c>
      <c r="N429" s="84" cm="1">
        <f t="array" ref="N429:N440">ONEHOT(N427,12)</f>
        <v>0</v>
      </c>
      <c r="O429" s="84" cm="1">
        <f t="array" ref="O429:O440">ONEHOT(O427,12)</f>
        <v>0</v>
      </c>
      <c r="P429" s="84" cm="1">
        <f t="array" ref="P429:P440">ONEHOT(P427,12)</f>
        <v>0</v>
      </c>
      <c r="Q429" s="84" cm="1">
        <f t="array" ref="Q429:Q440">ONEHOT(Q427,12)</f>
        <v>1</v>
      </c>
      <c r="R429" s="84" cm="1">
        <f t="array" ref="R429:R440">ONEHOT(R427,12)</f>
        <v>0</v>
      </c>
    </row>
    <row r="430" spans="5:18" ht="24" customHeight="1">
      <c r="G430">
        <v>2</v>
      </c>
      <c r="I430" s="92">
        <v>0</v>
      </c>
      <c r="J430" s="92">
        <v>1</v>
      </c>
      <c r="K430" s="92">
        <v>0</v>
      </c>
      <c r="L430" s="92">
        <v>0</v>
      </c>
      <c r="M430" s="92">
        <v>0</v>
      </c>
      <c r="N430" s="92">
        <v>0</v>
      </c>
      <c r="O430" s="92">
        <v>0</v>
      </c>
      <c r="P430" s="92">
        <v>1</v>
      </c>
      <c r="Q430" s="92">
        <v>0</v>
      </c>
      <c r="R430" s="92">
        <v>0</v>
      </c>
    </row>
    <row r="431" spans="5:18" ht="24" customHeight="1">
      <c r="G431">
        <v>3</v>
      </c>
      <c r="I431" s="92">
        <v>0</v>
      </c>
      <c r="J431" s="92">
        <v>0</v>
      </c>
      <c r="K431" s="92">
        <v>0</v>
      </c>
      <c r="L431" s="92">
        <v>0</v>
      </c>
      <c r="M431" s="92">
        <v>1</v>
      </c>
      <c r="N431" s="92">
        <v>0</v>
      </c>
      <c r="O431" s="92">
        <v>0</v>
      </c>
      <c r="P431" s="92">
        <v>0</v>
      </c>
      <c r="Q431" s="92">
        <v>0</v>
      </c>
      <c r="R431" s="92">
        <v>0</v>
      </c>
    </row>
    <row r="432" spans="5:18" ht="24" customHeight="1">
      <c r="G432">
        <v>4</v>
      </c>
      <c r="I432" s="92">
        <v>1</v>
      </c>
      <c r="J432" s="92">
        <v>0</v>
      </c>
      <c r="K432" s="92">
        <v>0</v>
      </c>
      <c r="L432" s="92">
        <v>0</v>
      </c>
      <c r="M432" s="92">
        <v>0</v>
      </c>
      <c r="N432" s="92">
        <v>1</v>
      </c>
      <c r="O432" s="92">
        <v>0</v>
      </c>
      <c r="P432" s="92">
        <v>0</v>
      </c>
      <c r="Q432" s="92">
        <v>0</v>
      </c>
      <c r="R432" s="92">
        <v>1</v>
      </c>
    </row>
    <row r="433" spans="1:18" ht="24" customHeight="1">
      <c r="G433">
        <v>5</v>
      </c>
      <c r="I433" s="92">
        <v>0</v>
      </c>
      <c r="J433" s="92">
        <v>0</v>
      </c>
      <c r="K433" s="92">
        <v>0</v>
      </c>
      <c r="L433" s="92">
        <v>1</v>
      </c>
      <c r="M433" s="92">
        <v>0</v>
      </c>
      <c r="N433" s="92">
        <v>0</v>
      </c>
      <c r="O433" s="92">
        <v>0</v>
      </c>
      <c r="P433" s="92">
        <v>0</v>
      </c>
      <c r="Q433" s="92">
        <v>0</v>
      </c>
      <c r="R433" s="92">
        <v>0</v>
      </c>
    </row>
    <row r="434" spans="1:18" ht="24" customHeight="1">
      <c r="G434">
        <v>6</v>
      </c>
      <c r="I434" s="92">
        <v>0</v>
      </c>
      <c r="J434" s="92">
        <v>0</v>
      </c>
      <c r="K434" s="92">
        <v>1</v>
      </c>
      <c r="L434" s="92">
        <v>0</v>
      </c>
      <c r="M434" s="92">
        <v>0</v>
      </c>
      <c r="N434" s="92">
        <v>0</v>
      </c>
      <c r="O434" s="92">
        <v>0</v>
      </c>
      <c r="P434" s="92">
        <v>0</v>
      </c>
      <c r="Q434" s="92">
        <v>0</v>
      </c>
      <c r="R434" s="92">
        <v>0</v>
      </c>
    </row>
    <row r="435" spans="1:18" ht="24" customHeight="1">
      <c r="G435">
        <v>7</v>
      </c>
      <c r="I435" s="92">
        <v>0</v>
      </c>
      <c r="J435" s="92">
        <v>0</v>
      </c>
      <c r="K435" s="92">
        <v>0</v>
      </c>
      <c r="L435" s="92">
        <v>0</v>
      </c>
      <c r="M435" s="92">
        <v>0</v>
      </c>
      <c r="N435" s="92">
        <v>0</v>
      </c>
      <c r="O435" s="92">
        <v>1</v>
      </c>
      <c r="P435" s="92">
        <v>0</v>
      </c>
      <c r="Q435" s="92">
        <v>0</v>
      </c>
      <c r="R435" s="92">
        <v>0</v>
      </c>
    </row>
    <row r="436" spans="1:18" ht="24" customHeight="1">
      <c r="G436">
        <v>8</v>
      </c>
      <c r="I436" s="92">
        <v>0</v>
      </c>
      <c r="J436" s="92">
        <v>0</v>
      </c>
      <c r="K436" s="92">
        <v>0</v>
      </c>
      <c r="L436" s="92">
        <v>0</v>
      </c>
      <c r="M436" s="92">
        <v>0</v>
      </c>
      <c r="N436" s="92">
        <v>0</v>
      </c>
      <c r="O436" s="92">
        <v>0</v>
      </c>
      <c r="P436" s="92">
        <v>0</v>
      </c>
      <c r="Q436" s="92">
        <v>0</v>
      </c>
      <c r="R436" s="92">
        <v>0</v>
      </c>
    </row>
    <row r="437" spans="1:18" ht="24" customHeight="1">
      <c r="G437">
        <v>9</v>
      </c>
      <c r="I437" s="92">
        <v>0</v>
      </c>
      <c r="J437" s="92">
        <v>0</v>
      </c>
      <c r="K437" s="92">
        <v>0</v>
      </c>
      <c r="L437" s="92">
        <v>0</v>
      </c>
      <c r="M437" s="92">
        <v>0</v>
      </c>
      <c r="N437" s="92">
        <v>0</v>
      </c>
      <c r="O437" s="92">
        <v>0</v>
      </c>
      <c r="P437" s="92">
        <v>0</v>
      </c>
      <c r="Q437" s="92">
        <v>0</v>
      </c>
      <c r="R437" s="92">
        <v>0</v>
      </c>
    </row>
    <row r="438" spans="1:18" ht="24" customHeight="1">
      <c r="G438">
        <v>10</v>
      </c>
      <c r="I438" s="92">
        <v>0</v>
      </c>
      <c r="J438" s="92">
        <v>0</v>
      </c>
      <c r="K438" s="92">
        <v>0</v>
      </c>
      <c r="L438" s="92">
        <v>0</v>
      </c>
      <c r="M438" s="92">
        <v>0</v>
      </c>
      <c r="N438" s="92">
        <v>0</v>
      </c>
      <c r="O438" s="92">
        <v>0</v>
      </c>
      <c r="P438" s="92">
        <v>0</v>
      </c>
      <c r="Q438" s="92">
        <v>0</v>
      </c>
      <c r="R438" s="92">
        <v>0</v>
      </c>
    </row>
    <row r="439" spans="1:18" ht="24" customHeight="1">
      <c r="G439">
        <v>11</v>
      </c>
      <c r="I439" s="92">
        <v>0</v>
      </c>
      <c r="J439" s="92">
        <v>0</v>
      </c>
      <c r="K439" s="92">
        <v>0</v>
      </c>
      <c r="L439" s="92">
        <v>0</v>
      </c>
      <c r="M439" s="92">
        <v>0</v>
      </c>
      <c r="N439" s="92">
        <v>0</v>
      </c>
      <c r="O439" s="92">
        <v>0</v>
      </c>
      <c r="P439" s="92">
        <v>0</v>
      </c>
      <c r="Q439" s="92">
        <v>0</v>
      </c>
      <c r="R439" s="92">
        <v>0</v>
      </c>
    </row>
    <row r="440" spans="1:18" ht="24" customHeight="1">
      <c r="G440">
        <v>12</v>
      </c>
      <c r="I440" s="85">
        <v>0</v>
      </c>
      <c r="J440" s="85">
        <v>0</v>
      </c>
      <c r="K440" s="85">
        <v>0</v>
      </c>
      <c r="L440" s="85">
        <v>0</v>
      </c>
      <c r="M440" s="85">
        <v>0</v>
      </c>
      <c r="N440" s="85">
        <v>0</v>
      </c>
      <c r="O440" s="85">
        <v>0</v>
      </c>
      <c r="P440" s="85">
        <v>0</v>
      </c>
      <c r="Q440" s="85">
        <v>0</v>
      </c>
      <c r="R440" s="85">
        <v>0</v>
      </c>
    </row>
    <row r="445" spans="1:18" s="96" customFormat="1" ht="32.25" thickBot="1">
      <c r="A445" s="96" t="s">
        <v>107</v>
      </c>
    </row>
    <row r="446" spans="1:18" ht="24" customHeight="1" thickTop="1"/>
    <row r="449" spans="4:42" ht="24" customHeight="1">
      <c r="D449" s="98" cm="1">
        <f t="array" aca="1" ref="D449:O452" ca="1">_xlfn.RANDARRAY(4,12)</f>
        <v>0.38327584687851912</v>
      </c>
      <c r="E449" s="98">
        <f ca="1"/>
        <v>0.97696913418683473</v>
      </c>
      <c r="F449" s="98">
        <f ca="1"/>
        <v>0.46366317197581997</v>
      </c>
      <c r="G449" s="98">
        <f ca="1"/>
        <v>0.92892260444138763</v>
      </c>
      <c r="H449" s="98">
        <f ca="1"/>
        <v>0.18423261152715398</v>
      </c>
      <c r="I449" s="98">
        <f ca="1"/>
        <v>0.81157989455305257</v>
      </c>
      <c r="J449" s="98">
        <f ca="1"/>
        <v>0.26527400250401612</v>
      </c>
      <c r="K449" s="98">
        <f ca="1"/>
        <v>0.20454049775282979</v>
      </c>
      <c r="L449" s="98">
        <f ca="1"/>
        <v>0.61265806924805877</v>
      </c>
      <c r="M449" s="98">
        <f ca="1"/>
        <v>0.485152941089664</v>
      </c>
      <c r="N449" s="98">
        <f ca="1"/>
        <v>0.76048570793876813</v>
      </c>
      <c r="O449" s="98">
        <f ca="1"/>
        <v>0.37695569748021973</v>
      </c>
      <c r="AB449" s="98" cm="1">
        <f t="array" aca="1" ref="AB449:AM452" ca="1">_xlfn.ANCHORARRAY(D449)</f>
        <v>0.38327584687851912</v>
      </c>
      <c r="AC449" s="98">
        <f ca="1"/>
        <v>0.97696913418683473</v>
      </c>
      <c r="AD449" s="98">
        <f ca="1"/>
        <v>0.46366317197581997</v>
      </c>
      <c r="AE449" s="98">
        <f ca="1"/>
        <v>0.92892260444138763</v>
      </c>
      <c r="AF449" s="98">
        <f ca="1"/>
        <v>0.18423261152715398</v>
      </c>
      <c r="AG449" s="98">
        <f ca="1"/>
        <v>0.81157989455305257</v>
      </c>
      <c r="AH449" s="98">
        <f ca="1"/>
        <v>0.26527400250401612</v>
      </c>
      <c r="AI449" s="98">
        <f ca="1"/>
        <v>0.20454049775282979</v>
      </c>
      <c r="AJ449" s="98">
        <f ca="1"/>
        <v>0.61265806924805877</v>
      </c>
      <c r="AK449" s="98">
        <f ca="1"/>
        <v>0.485152941089664</v>
      </c>
      <c r="AL449" s="98">
        <f ca="1"/>
        <v>0.76048570793876813</v>
      </c>
      <c r="AM449" s="98">
        <f ca="1"/>
        <v>0.37695569748021973</v>
      </c>
    </row>
    <row r="450" spans="4:42" ht="24" customHeight="1">
      <c r="D450" s="99">
        <f ca="1"/>
        <v>0.69263605426141472</v>
      </c>
      <c r="E450" s="99">
        <f ca="1"/>
        <v>0.87395612997644734</v>
      </c>
      <c r="F450" s="99">
        <f ca="1"/>
        <v>0.23812569496887592</v>
      </c>
      <c r="G450" s="99">
        <f ca="1"/>
        <v>2.7735968700891567E-2</v>
      </c>
      <c r="H450" s="99">
        <f ca="1"/>
        <v>0.25229139653095722</v>
      </c>
      <c r="I450" s="99">
        <f ca="1"/>
        <v>0.45103194481150477</v>
      </c>
      <c r="J450" s="99">
        <f ca="1"/>
        <v>0.40589284459597508</v>
      </c>
      <c r="K450" s="99">
        <f ca="1"/>
        <v>0.13283648616859423</v>
      </c>
      <c r="L450" s="99">
        <f ca="1"/>
        <v>0.49147156319714536</v>
      </c>
      <c r="M450" s="99">
        <f ca="1"/>
        <v>0.48705662705139741</v>
      </c>
      <c r="N450" s="99">
        <f ca="1"/>
        <v>0.11889203300506801</v>
      </c>
      <c r="O450" s="99">
        <f ca="1"/>
        <v>0.3768896283566483</v>
      </c>
      <c r="AB450" s="99">
        <f ca="1"/>
        <v>0.69263605426141472</v>
      </c>
      <c r="AC450" s="99">
        <f ca="1"/>
        <v>0.87395612997644734</v>
      </c>
      <c r="AD450" s="99">
        <f ca="1"/>
        <v>0.23812569496887592</v>
      </c>
      <c r="AE450" s="99">
        <f ca="1"/>
        <v>2.7735968700891567E-2</v>
      </c>
      <c r="AF450" s="99">
        <f ca="1"/>
        <v>0.25229139653095722</v>
      </c>
      <c r="AG450" s="99">
        <f ca="1"/>
        <v>0.45103194481150477</v>
      </c>
      <c r="AH450" s="99">
        <f ca="1"/>
        <v>0.40589284459597508</v>
      </c>
      <c r="AI450" s="99">
        <f ca="1"/>
        <v>0.13283648616859423</v>
      </c>
      <c r="AJ450" s="99">
        <f ca="1"/>
        <v>0.49147156319714536</v>
      </c>
      <c r="AK450" s="99">
        <f ca="1"/>
        <v>0.48705662705139741</v>
      </c>
      <c r="AL450" s="99">
        <f ca="1"/>
        <v>0.11889203300506801</v>
      </c>
      <c r="AM450" s="99">
        <f ca="1"/>
        <v>0.3768896283566483</v>
      </c>
    </row>
    <row r="451" spans="4:42" ht="24" customHeight="1">
      <c r="D451" s="99">
        <f ca="1"/>
        <v>0.44882077117333008</v>
      </c>
      <c r="E451" s="99">
        <f ca="1"/>
        <v>0.86415828500009173</v>
      </c>
      <c r="F451" s="99">
        <f ca="1"/>
        <v>0.18597816023644254</v>
      </c>
      <c r="G451" s="99">
        <f ca="1"/>
        <v>0.33686505378776088</v>
      </c>
      <c r="H451" s="99">
        <f ca="1"/>
        <v>0.4531271231576528</v>
      </c>
      <c r="I451" s="99">
        <f ca="1"/>
        <v>0.26015870707817346</v>
      </c>
      <c r="J451" s="99">
        <f ca="1"/>
        <v>0.22025746611800523</v>
      </c>
      <c r="K451" s="99">
        <f ca="1"/>
        <v>0.28936674280610752</v>
      </c>
      <c r="L451" s="99">
        <f ca="1"/>
        <v>9.3326607672990392E-2</v>
      </c>
      <c r="M451" s="99">
        <f ca="1"/>
        <v>0.28831587380665225</v>
      </c>
      <c r="N451" s="99">
        <f ca="1"/>
        <v>4.7925640546711223E-2</v>
      </c>
      <c r="O451" s="99">
        <f ca="1"/>
        <v>0.65312448070508333</v>
      </c>
      <c r="AB451" s="99">
        <f ca="1"/>
        <v>0.44882077117333008</v>
      </c>
      <c r="AC451" s="99">
        <f ca="1"/>
        <v>0.86415828500009173</v>
      </c>
      <c r="AD451" s="99">
        <f ca="1"/>
        <v>0.18597816023644254</v>
      </c>
      <c r="AE451" s="99">
        <f ca="1"/>
        <v>0.33686505378776088</v>
      </c>
      <c r="AF451" s="99">
        <f ca="1"/>
        <v>0.4531271231576528</v>
      </c>
      <c r="AG451" s="99">
        <f ca="1"/>
        <v>0.26015870707817346</v>
      </c>
      <c r="AH451" s="99">
        <f ca="1"/>
        <v>0.22025746611800523</v>
      </c>
      <c r="AI451" s="99">
        <f ca="1"/>
        <v>0.28936674280610752</v>
      </c>
      <c r="AJ451" s="99">
        <f ca="1"/>
        <v>9.3326607672990392E-2</v>
      </c>
      <c r="AK451" s="99">
        <f ca="1"/>
        <v>0.28831587380665225</v>
      </c>
      <c r="AL451" s="99">
        <f ca="1"/>
        <v>4.7925640546711223E-2</v>
      </c>
      <c r="AM451" s="99">
        <f ca="1"/>
        <v>0.65312448070508333</v>
      </c>
    </row>
    <row r="452" spans="4:42" ht="24" customHeight="1">
      <c r="D452" s="100">
        <f ca="1"/>
        <v>0.49464100182207926</v>
      </c>
      <c r="E452" s="100">
        <f ca="1"/>
        <v>0.97643501817981959</v>
      </c>
      <c r="F452" s="100">
        <f ca="1"/>
        <v>0.84429280824966302</v>
      </c>
      <c r="G452" s="100">
        <f ca="1"/>
        <v>0.91009838454961178</v>
      </c>
      <c r="H452" s="100">
        <f ca="1"/>
        <v>0.18136404057286737</v>
      </c>
      <c r="I452" s="100">
        <f ca="1"/>
        <v>0.89996921842964683</v>
      </c>
      <c r="J452" s="100">
        <f ca="1"/>
        <v>0.98521764633907338</v>
      </c>
      <c r="K452" s="100">
        <f ca="1"/>
        <v>0.86505598664089578</v>
      </c>
      <c r="L452" s="100">
        <f ca="1"/>
        <v>0.97508924804377028</v>
      </c>
      <c r="M452" s="100">
        <f ca="1"/>
        <v>0.11610229072835265</v>
      </c>
      <c r="N452" s="100">
        <f ca="1"/>
        <v>0.36881771596169233</v>
      </c>
      <c r="O452" s="100">
        <f ca="1"/>
        <v>0.78936869929350406</v>
      </c>
      <c r="AB452" s="100">
        <f ca="1"/>
        <v>0.49464100182207926</v>
      </c>
      <c r="AC452" s="100">
        <f ca="1"/>
        <v>0.97643501817981959</v>
      </c>
      <c r="AD452" s="100">
        <f ca="1"/>
        <v>0.84429280824966302</v>
      </c>
      <c r="AE452" s="100">
        <f ca="1"/>
        <v>0.91009838454961178</v>
      </c>
      <c r="AF452" s="100">
        <f ca="1"/>
        <v>0.18136404057286737</v>
      </c>
      <c r="AG452" s="100">
        <f ca="1"/>
        <v>0.89996921842964683</v>
      </c>
      <c r="AH452" s="100">
        <f ca="1"/>
        <v>0.98521764633907338</v>
      </c>
      <c r="AI452" s="100">
        <f ca="1"/>
        <v>0.86505598664089578</v>
      </c>
      <c r="AJ452" s="100">
        <f ca="1"/>
        <v>0.97508924804377028</v>
      </c>
      <c r="AK452" s="100">
        <f ca="1"/>
        <v>0.11610229072835265</v>
      </c>
      <c r="AL452" s="100">
        <f ca="1"/>
        <v>0.36881771596169233</v>
      </c>
      <c r="AM452" s="100">
        <f ca="1"/>
        <v>0.78936869929350406</v>
      </c>
    </row>
    <row r="454" spans="4:42" ht="24" customHeight="1">
      <c r="I454" s="106">
        <v>4</v>
      </c>
      <c r="J454" s="106">
        <v>4</v>
      </c>
      <c r="K454" s="106">
        <v>2</v>
      </c>
      <c r="L454" s="106">
        <v>5</v>
      </c>
      <c r="M454" s="106">
        <v>1</v>
      </c>
      <c r="N454" s="106">
        <v>4</v>
      </c>
      <c r="O454" s="106">
        <v>3</v>
      </c>
      <c r="P454" s="106">
        <v>2</v>
      </c>
      <c r="Q454" s="106">
        <v>5</v>
      </c>
      <c r="R454" s="106">
        <v>6</v>
      </c>
      <c r="AG454" s="106">
        <v>4</v>
      </c>
      <c r="AH454" s="111">
        <f ca="1">AG502</f>
        <v>11</v>
      </c>
      <c r="AI454" s="111">
        <f t="shared" ref="AI454:AP454" ca="1" si="2">AH502</f>
        <v>10</v>
      </c>
      <c r="AJ454" s="111">
        <f t="shared" ca="1" si="2"/>
        <v>5</v>
      </c>
      <c r="AK454" s="111">
        <f t="shared" ca="1" si="2"/>
        <v>11</v>
      </c>
      <c r="AL454" s="111">
        <f t="shared" ca="1" si="2"/>
        <v>10</v>
      </c>
      <c r="AM454" s="111">
        <f t="shared" ca="1" si="2"/>
        <v>10</v>
      </c>
      <c r="AN454" s="111">
        <f t="shared" ca="1" si="2"/>
        <v>10</v>
      </c>
      <c r="AO454" s="111">
        <f t="shared" ca="1" si="2"/>
        <v>5</v>
      </c>
      <c r="AP454" s="111">
        <f t="shared" ca="1" si="2"/>
        <v>11</v>
      </c>
    </row>
    <row r="456" spans="4:42" ht="24" customHeight="1">
      <c r="I456" s="103" cm="1">
        <f t="array" aca="1" ref="I456:I459" ca="1">_xlfn.LET(_xlpm.E,_xlfn.ANCHORARRAY($D449),_xlpm.tokid,I454,_xlfn.CHOOSECOLS(_xlpm.E,_xlpm.tokid))</f>
        <v>0.92892260444138763</v>
      </c>
      <c r="J456" s="103" cm="1">
        <f t="array" aca="1" ref="J456:J459" ca="1">_xlfn.LET(_xlpm.E,_xlfn.ANCHORARRAY($D449),_xlpm.tokid,J454,_xlfn.CHOOSECOLS(_xlpm.E,_xlpm.tokid))</f>
        <v>0.92892260444138763</v>
      </c>
      <c r="K456" s="103" cm="1">
        <f t="array" aca="1" ref="K456:K459" ca="1">_xlfn.LET(_xlpm.E,_xlfn.ANCHORARRAY($D449),_xlpm.tokid,K454,_xlfn.CHOOSECOLS(_xlpm.E,_xlpm.tokid))</f>
        <v>0.97696913418683473</v>
      </c>
      <c r="L456" s="103" cm="1">
        <f t="array" aca="1" ref="L456:L459" ca="1">_xlfn.LET(_xlpm.E,_xlfn.ANCHORARRAY($D449),_xlpm.tokid,L454,_xlfn.CHOOSECOLS(_xlpm.E,_xlpm.tokid))</f>
        <v>0.18423261152715398</v>
      </c>
      <c r="M456" s="103" cm="1">
        <f t="array" aca="1" ref="M456:M459" ca="1">_xlfn.LET(_xlpm.E,_xlfn.ANCHORARRAY($D449),_xlpm.tokid,M454,_xlfn.CHOOSECOLS(_xlpm.E,_xlpm.tokid))</f>
        <v>0.38327584687851912</v>
      </c>
      <c r="N456" s="103" cm="1">
        <f t="array" aca="1" ref="N456:N459" ca="1">_xlfn.LET(_xlpm.E,_xlfn.ANCHORARRAY($D449),_xlpm.tokid,N454,_xlfn.CHOOSECOLS(_xlpm.E,_xlpm.tokid))</f>
        <v>0.92892260444138763</v>
      </c>
      <c r="O456" s="103" cm="1">
        <f t="array" aca="1" ref="O456:O459" ca="1">_xlfn.LET(_xlpm.E,_xlfn.ANCHORARRAY($D449),_xlpm.tokid,O454,_xlfn.CHOOSECOLS(_xlpm.E,_xlpm.tokid))</f>
        <v>0.46366317197581997</v>
      </c>
      <c r="P456" s="103" cm="1">
        <f t="array" aca="1" ref="P456:P459" ca="1">_xlfn.LET(_xlpm.E,_xlfn.ANCHORARRAY($D449),_xlpm.tokid,P454,_xlfn.CHOOSECOLS(_xlpm.E,_xlpm.tokid))</f>
        <v>0.97696913418683473</v>
      </c>
      <c r="Q456" s="103" cm="1">
        <f t="array" aca="1" ref="Q456:Q459" ca="1">_xlfn.LET(_xlpm.E,_xlfn.ANCHORARRAY($D449),_xlpm.tokid,Q454,_xlfn.CHOOSECOLS(_xlpm.E,_xlpm.tokid))</f>
        <v>0.18423261152715398</v>
      </c>
      <c r="R456" s="103" cm="1">
        <f t="array" aca="1" ref="R456:R459" ca="1">_xlfn.LET(_xlpm.E,_xlfn.ANCHORARRAY($D449),_xlpm.tokid,R454,_xlfn.CHOOSECOLS(_xlpm.E,_xlpm.tokid))</f>
        <v>0.81157989455305257</v>
      </c>
      <c r="AG456" s="103" cm="1">
        <f t="array" aca="1" ref="AG456:AG459" ca="1">_xlfn.LET(_xlpm.E,_xlfn.ANCHORARRAY($D449),_xlpm.tokid,AG454,_xlfn.CHOOSECOLS(_xlpm.E,_xlpm.tokid))</f>
        <v>0.92892260444138763</v>
      </c>
      <c r="AH456" s="84" cm="1">
        <f t="array" aca="1" ref="AH456:AH459" ca="1">_xlfn.LET(_xlpm.E,_xlfn.ANCHORARRAY($D449),_xlpm.tokid,AH454,_xlfn.CHOOSECOLS(_xlpm.E,_xlpm.tokid))</f>
        <v>0.76048570793876813</v>
      </c>
      <c r="AI456" s="84" cm="1">
        <f t="array" aca="1" ref="AI456:AI459" ca="1">_xlfn.LET(_xlpm.E,_xlfn.ANCHORARRAY($D449),_xlpm.tokid,AI454,_xlfn.CHOOSECOLS(_xlpm.E,_xlpm.tokid))</f>
        <v>0.485152941089664</v>
      </c>
      <c r="AJ456" s="84" cm="1">
        <f t="array" aca="1" ref="AJ456:AJ459" ca="1">_xlfn.LET(_xlpm.E,_xlfn.ANCHORARRAY($D449),_xlpm.tokid,AJ454,_xlfn.CHOOSECOLS(_xlpm.E,_xlpm.tokid))</f>
        <v>0.18423261152715398</v>
      </c>
      <c r="AK456" s="84" cm="1">
        <f t="array" aca="1" ref="AK456:AK459" ca="1">_xlfn.LET(_xlpm.E,_xlfn.ANCHORARRAY($D449),_xlpm.tokid,AK454,_xlfn.CHOOSECOLS(_xlpm.E,_xlpm.tokid))</f>
        <v>0.76048570793876813</v>
      </c>
      <c r="AL456" s="84" cm="1">
        <f t="array" aca="1" ref="AL456:AL459" ca="1">_xlfn.LET(_xlpm.E,_xlfn.ANCHORARRAY($D449),_xlpm.tokid,AL454,_xlfn.CHOOSECOLS(_xlpm.E,_xlpm.tokid))</f>
        <v>0.485152941089664</v>
      </c>
      <c r="AM456" s="84" cm="1">
        <f t="array" aca="1" ref="AM456:AM459" ca="1">_xlfn.LET(_xlpm.E,_xlfn.ANCHORARRAY($D449),_xlpm.tokid,AM454,_xlfn.CHOOSECOLS(_xlpm.E,_xlpm.tokid))</f>
        <v>0.485152941089664</v>
      </c>
      <c r="AN456" s="84" cm="1">
        <f t="array" aca="1" ref="AN456:AN459" ca="1">_xlfn.LET(_xlpm.E,_xlfn.ANCHORARRAY($D449),_xlpm.tokid,AN454,_xlfn.CHOOSECOLS(_xlpm.E,_xlpm.tokid))</f>
        <v>0.485152941089664</v>
      </c>
      <c r="AO456" s="84" cm="1">
        <f t="array" aca="1" ref="AO456:AO459" ca="1">_xlfn.LET(_xlpm.E,_xlfn.ANCHORARRAY($D449),_xlpm.tokid,AO454,_xlfn.CHOOSECOLS(_xlpm.E,_xlpm.tokid))</f>
        <v>0.18423261152715398</v>
      </c>
      <c r="AP456" s="84" cm="1">
        <f t="array" aca="1" ref="AP456:AP459" ca="1">_xlfn.LET(_xlpm.E,_xlfn.ANCHORARRAY($D449),_xlpm.tokid,AP454,_xlfn.CHOOSECOLS(_xlpm.E,_xlpm.tokid))</f>
        <v>0.76048570793876813</v>
      </c>
    </row>
    <row r="457" spans="4:42" ht="24" customHeight="1">
      <c r="I457" s="104">
        <f ca="1"/>
        <v>2.7735968700891567E-2</v>
      </c>
      <c r="J457" s="104">
        <f ca="1"/>
        <v>2.7735968700891567E-2</v>
      </c>
      <c r="K457" s="104">
        <f ca="1"/>
        <v>0.87395612997644734</v>
      </c>
      <c r="L457" s="104">
        <f ca="1"/>
        <v>0.25229139653095722</v>
      </c>
      <c r="M457" s="104">
        <f ca="1"/>
        <v>0.69263605426141472</v>
      </c>
      <c r="N457" s="104">
        <f ca="1"/>
        <v>2.7735968700891567E-2</v>
      </c>
      <c r="O457" s="104">
        <f ca="1"/>
        <v>0.23812569496887592</v>
      </c>
      <c r="P457" s="104">
        <f ca="1"/>
        <v>0.87395612997644734</v>
      </c>
      <c r="Q457" s="104">
        <f ca="1"/>
        <v>0.25229139653095722</v>
      </c>
      <c r="R457" s="104">
        <f ca="1"/>
        <v>0.45103194481150477</v>
      </c>
      <c r="AG457" s="104">
        <f ca="1"/>
        <v>2.7735968700891567E-2</v>
      </c>
      <c r="AH457" s="92">
        <f ca="1"/>
        <v>0.11889203300506801</v>
      </c>
      <c r="AI457" s="92">
        <f ca="1"/>
        <v>0.48705662705139741</v>
      </c>
      <c r="AJ457" s="92">
        <f ca="1"/>
        <v>0.25229139653095722</v>
      </c>
      <c r="AK457" s="92">
        <f ca="1"/>
        <v>0.11889203300506801</v>
      </c>
      <c r="AL457" s="92">
        <f ca="1"/>
        <v>0.48705662705139741</v>
      </c>
      <c r="AM457" s="92">
        <f ca="1"/>
        <v>0.48705662705139741</v>
      </c>
      <c r="AN457" s="92">
        <f ca="1"/>
        <v>0.48705662705139741</v>
      </c>
      <c r="AO457" s="92">
        <f ca="1"/>
        <v>0.25229139653095722</v>
      </c>
      <c r="AP457" s="92">
        <f ca="1"/>
        <v>0.11889203300506801</v>
      </c>
    </row>
    <row r="458" spans="4:42" ht="24" customHeight="1">
      <c r="I458" s="104">
        <f ca="1"/>
        <v>0.33686505378776088</v>
      </c>
      <c r="J458" s="104">
        <f ca="1"/>
        <v>0.33686505378776088</v>
      </c>
      <c r="K458" s="104">
        <f ca="1"/>
        <v>0.86415828500009173</v>
      </c>
      <c r="L458" s="104">
        <f ca="1"/>
        <v>0.4531271231576528</v>
      </c>
      <c r="M458" s="104">
        <f ca="1"/>
        <v>0.44882077117333008</v>
      </c>
      <c r="N458" s="104">
        <f ca="1"/>
        <v>0.33686505378776088</v>
      </c>
      <c r="O458" s="104">
        <f ca="1"/>
        <v>0.18597816023644254</v>
      </c>
      <c r="P458" s="104">
        <f ca="1"/>
        <v>0.86415828500009173</v>
      </c>
      <c r="Q458" s="104">
        <f ca="1"/>
        <v>0.4531271231576528</v>
      </c>
      <c r="R458" s="104">
        <f ca="1"/>
        <v>0.26015870707817346</v>
      </c>
      <c r="AG458" s="104">
        <f ca="1"/>
        <v>0.33686505378776088</v>
      </c>
      <c r="AH458" s="92">
        <f ca="1"/>
        <v>4.7925640546711223E-2</v>
      </c>
      <c r="AI458" s="92">
        <f ca="1"/>
        <v>0.28831587380665225</v>
      </c>
      <c r="AJ458" s="92">
        <f ca="1"/>
        <v>0.4531271231576528</v>
      </c>
      <c r="AK458" s="92">
        <f ca="1"/>
        <v>4.7925640546711223E-2</v>
      </c>
      <c r="AL458" s="92">
        <f ca="1"/>
        <v>0.28831587380665225</v>
      </c>
      <c r="AM458" s="92">
        <f ca="1"/>
        <v>0.28831587380665225</v>
      </c>
      <c r="AN458" s="92">
        <f ca="1"/>
        <v>0.28831587380665225</v>
      </c>
      <c r="AO458" s="92">
        <f ca="1"/>
        <v>0.4531271231576528</v>
      </c>
      <c r="AP458" s="92">
        <f ca="1"/>
        <v>4.7925640546711223E-2</v>
      </c>
    </row>
    <row r="459" spans="4:42" ht="24" customHeight="1">
      <c r="I459" s="105">
        <f ca="1"/>
        <v>0.91009838454961178</v>
      </c>
      <c r="J459" s="105">
        <f ca="1"/>
        <v>0.91009838454961178</v>
      </c>
      <c r="K459" s="105">
        <f ca="1"/>
        <v>0.97643501817981959</v>
      </c>
      <c r="L459" s="105">
        <f ca="1"/>
        <v>0.18136404057286737</v>
      </c>
      <c r="M459" s="105">
        <f ca="1"/>
        <v>0.49464100182207926</v>
      </c>
      <c r="N459" s="105">
        <f ca="1"/>
        <v>0.91009838454961178</v>
      </c>
      <c r="O459" s="105">
        <f ca="1"/>
        <v>0.84429280824966302</v>
      </c>
      <c r="P459" s="105">
        <f ca="1"/>
        <v>0.97643501817981959</v>
      </c>
      <c r="Q459" s="105">
        <f ca="1"/>
        <v>0.18136404057286737</v>
      </c>
      <c r="R459" s="105">
        <f ca="1"/>
        <v>0.89996921842964683</v>
      </c>
      <c r="AG459" s="105">
        <f ca="1"/>
        <v>0.91009838454961178</v>
      </c>
      <c r="AH459" s="85">
        <f ca="1"/>
        <v>0.36881771596169233</v>
      </c>
      <c r="AI459" s="85">
        <f ca="1"/>
        <v>0.11610229072835265</v>
      </c>
      <c r="AJ459" s="85">
        <f ca="1"/>
        <v>0.18136404057286737</v>
      </c>
      <c r="AK459" s="85">
        <f ca="1"/>
        <v>0.36881771596169233</v>
      </c>
      <c r="AL459" s="85">
        <f ca="1"/>
        <v>0.11610229072835265</v>
      </c>
      <c r="AM459" s="85">
        <f ca="1"/>
        <v>0.11610229072835265</v>
      </c>
      <c r="AN459" s="85">
        <f ca="1"/>
        <v>0.11610229072835265</v>
      </c>
      <c r="AO459" s="85">
        <f ca="1"/>
        <v>0.18136404057286737</v>
      </c>
      <c r="AP459" s="85">
        <f ca="1"/>
        <v>0.36881771596169233</v>
      </c>
    </row>
    <row r="462" spans="4:42" ht="24" customHeight="1">
      <c r="AB462" s="83" cm="1">
        <f t="array" aca="1" ref="AB462:AE462" ca="1">_xlfn.RANDARRAY(1,4)</f>
        <v>9.6345504063243492E-2</v>
      </c>
      <c r="AC462" s="83">
        <f ca="1"/>
        <v>0.51508501097002091</v>
      </c>
      <c r="AD462" s="83">
        <f ca="1"/>
        <v>0.79219332094819661</v>
      </c>
      <c r="AE462" s="83">
        <f ca="1"/>
        <v>0.50257419452552221</v>
      </c>
      <c r="AG462" cm="1">
        <f t="array" aca="1" ref="AG462" ca="1">MMULT(_xlfn.ANCHORARRAY($AB462),_xlfn.ANCHORARRAY(AG456))</f>
        <v>0.82803810652872856</v>
      </c>
      <c r="AH462" cm="1">
        <f t="array" aca="1" ref="AH462" ca="1">MMULT(_xlfn.ANCHORARRAY($AB462),_xlfn.ANCHORARRAY(AH456))</f>
        <v>0.3578335218583758</v>
      </c>
      <c r="AI462" cm="1">
        <f t="array" aca="1" ref="AI462" ca="1">MMULT(_xlfn.ANCHORARRAY($AB462),_xlfn.ANCHORARRAY(AI456))</f>
        <v>0.58436979754318208</v>
      </c>
      <c r="AJ462" cm="1">
        <f t="array" aca="1" ref="AJ462" ca="1">MMULT(_xlfn.ANCHORARRAY($AB462),_xlfn.ANCHORARRAY(AJ456))</f>
        <v>0.59781466768502778</v>
      </c>
      <c r="AK462" cm="1">
        <f t="array" aca="1" ref="AK462" ca="1">MMULT(_xlfn.ANCHORARRAY($AB462),_xlfn.ANCHORARRAY(AK456))</f>
        <v>0.3578335218583758</v>
      </c>
      <c r="AL462" cm="1">
        <f t="array" aca="1" ref="AL462" ca="1">MMULT(_xlfn.ANCHORARRAY($AB462),_xlfn.ANCHORARRAY(AL456))</f>
        <v>0.58436979754318208</v>
      </c>
      <c r="AM462" cm="1">
        <f t="array" aca="1" ref="AM462" ca="1">MMULT(_xlfn.ANCHORARRAY($AB462),_xlfn.ANCHORARRAY(AM456))</f>
        <v>0.58436979754318208</v>
      </c>
      <c r="AN462" cm="1">
        <f t="array" aca="1" ref="AN462" ca="1">MMULT(_xlfn.ANCHORARRAY($AB462),_xlfn.ANCHORARRAY(AN456))</f>
        <v>0.58436979754318208</v>
      </c>
      <c r="AO462" cm="1">
        <f t="array" aca="1" ref="AO462" ca="1">MMULT(_xlfn.ANCHORARRAY($AB462),_xlfn.ANCHORARRAY(AO456))</f>
        <v>0.59781466768502778</v>
      </c>
      <c r="AP462" cm="1">
        <f t="array" aca="1" ref="AP462" ca="1">MMULT(_xlfn.ANCHORARRAY($AB462),_xlfn.ANCHORARRAY(AP456))</f>
        <v>0.3578335218583758</v>
      </c>
    </row>
    <row r="464" spans="4:42" ht="24" customHeight="1">
      <c r="I464" t="s">
        <v>92</v>
      </c>
      <c r="AG464" t="s">
        <v>92</v>
      </c>
    </row>
    <row r="465" spans="4:42" ht="24" customHeight="1">
      <c r="D465" s="83" cm="1">
        <f t="array" aca="1" ref="D465:G468" ca="1">MMULT(_xlfn.ANCHORARRAY(AE465),_xlfn.ANCHORARRAY(AB462))</f>
        <v>5.2918304972464601E-2</v>
      </c>
      <c r="E465" s="83">
        <f ca="1"/>
        <v>0.2829133124817575</v>
      </c>
      <c r="F465" s="83">
        <f ca="1"/>
        <v>0.43511659586697377</v>
      </c>
      <c r="G465" s="83">
        <f ca="1"/>
        <v>0.27604167683563618</v>
      </c>
      <c r="I465" cm="1">
        <f t="array" aca="1" ref="I465:R468" ca="1">MMULT(_xlfn.ANCHORARRAY(D465),I456:R459)</f>
        <v>0.45480454408485904</v>
      </c>
      <c r="J465">
        <f ca="1"/>
        <v>0.45480454408485904</v>
      </c>
      <c r="K465">
        <f ca="1"/>
        <v>0.94449974528583214</v>
      </c>
      <c r="L465">
        <f ca="1"/>
        <v>0.32835303742666272</v>
      </c>
      <c r="M465">
        <f ca="1"/>
        <v>0.5480691662910433</v>
      </c>
      <c r="N465">
        <f ca="1"/>
        <v>0.45480454408485904</v>
      </c>
      <c r="O465">
        <f ca="1"/>
        <v>0.40588738480697073</v>
      </c>
      <c r="P465">
        <f ca="1"/>
        <v>0.94449974528583214</v>
      </c>
      <c r="Q465">
        <f ca="1"/>
        <v>0.32835303742666272</v>
      </c>
      <c r="R465">
        <f ca="1"/>
        <v>0.53217875707597584</v>
      </c>
      <c r="AE465" s="83" cm="1">
        <f t="array" aca="1" ref="AE465:AE468" ca="1">_xlfn.RANDARRAY(4,1,-1,1)</f>
        <v>0.54925557229663524</v>
      </c>
      <c r="AG465" cm="1">
        <f t="array" aca="1" ref="AG465:AG468" ca="1">MMULT(_xlfn.ANCHORARRAY($AE465),_xlfn.ANCHORARRAY(AG462))</f>
        <v>0.45480454408485904</v>
      </c>
      <c r="AH465" cm="1">
        <f t="array" aca="1" ref="AH465:AH468" ca="1">MMULT(_xlfn.ANCHORARRAY($AE465),_xlfn.ANCHORARRAY(AH462))</f>
        <v>0.19654205583524273</v>
      </c>
      <c r="AI465" cm="1">
        <f t="array" aca="1" ref="AI465:AI468" ca="1">MMULT(_xlfn.ANCHORARRAY($AE465),_xlfn.ANCHORARRAY(AI462))</f>
        <v>0.32096836758244934</v>
      </c>
      <c r="AJ465" cm="1">
        <f t="array" aca="1" ref="AJ465:AJ468" ca="1">MMULT(_xlfn.ANCHORARRAY($AE465),_xlfn.ANCHORARRAY(AJ462))</f>
        <v>0.32835303742666272</v>
      </c>
      <c r="AK465" cm="1">
        <f t="array" aca="1" ref="AK465:AK468" ca="1">MMULT(_xlfn.ANCHORARRAY($AE465),_xlfn.ANCHORARRAY(AK462))</f>
        <v>0.19654205583524273</v>
      </c>
      <c r="AL465" cm="1">
        <f t="array" aca="1" ref="AL465:AL468" ca="1">MMULT(_xlfn.ANCHORARRAY($AE465),_xlfn.ANCHORARRAY(AL462))</f>
        <v>0.32096836758244934</v>
      </c>
      <c r="AM465" cm="1">
        <f t="array" aca="1" ref="AM465:AM468" ca="1">MMULT(_xlfn.ANCHORARRAY($AE465),_xlfn.ANCHORARRAY(AM462))</f>
        <v>0.32096836758244934</v>
      </c>
      <c r="AN465" cm="1">
        <f t="array" aca="1" ref="AN465:AN468" ca="1">MMULT(_xlfn.ANCHORARRAY($AE465),_xlfn.ANCHORARRAY(AN462))</f>
        <v>0.32096836758244934</v>
      </c>
      <c r="AO465" cm="1">
        <f t="array" aca="1" ref="AO465:AO468" ca="1">MMULT(_xlfn.ANCHORARRAY($AE465),_xlfn.ANCHORARRAY(AO462))</f>
        <v>0.32835303742666272</v>
      </c>
      <c r="AP465" cm="1">
        <f t="array" aca="1" ref="AP465:AP468" ca="1">MMULT(_xlfn.ANCHORARRAY($AE465),_xlfn.ANCHORARRAY(AP462))</f>
        <v>0.19654205583524273</v>
      </c>
    </row>
    <row r="466" spans="4:42" ht="24" customHeight="1">
      <c r="D466" s="83">
        <f ca="1"/>
        <v>-8.4526388290790907E-4</v>
      </c>
      <c r="E466" s="83">
        <f ca="1"/>
        <v>-4.5189732581022895E-3</v>
      </c>
      <c r="F466" s="83">
        <f ca="1"/>
        <v>-6.9501157214231241E-3</v>
      </c>
      <c r="G466" s="83">
        <f ca="1"/>
        <v>-4.4092126482114177E-3</v>
      </c>
      <c r="I466">
        <f ca="1"/>
        <v>-7.2645912429992361E-3</v>
      </c>
      <c r="J466">
        <f ca="1"/>
        <v>-7.2645912429992361E-3</v>
      </c>
      <c r="K466">
        <f ca="1"/>
        <v>-1.5086490818654265E-2</v>
      </c>
      <c r="L466">
        <f ca="1"/>
        <v>-5.2447818108362337E-3</v>
      </c>
      <c r="M466">
        <f ca="1"/>
        <v>-8.7543066967530649E-3</v>
      </c>
      <c r="N466">
        <f ca="1"/>
        <v>-7.2645912429992361E-3</v>
      </c>
      <c r="O466">
        <f ca="1"/>
        <v>-6.4832376449660521E-3</v>
      </c>
      <c r="P466">
        <f ca="1"/>
        <v>-1.5086490818654265E-2</v>
      </c>
      <c r="Q466">
        <f ca="1"/>
        <v>-5.2447818108362337E-3</v>
      </c>
      <c r="R466">
        <f ca="1"/>
        <v>-8.5004892511430317E-3</v>
      </c>
      <c r="AE466" s="83">
        <f ca="1"/>
        <v>-8.7732571553422734E-3</v>
      </c>
      <c r="AG466">
        <f ca="1"/>
        <v>-7.2645912429992352E-3</v>
      </c>
      <c r="AH466">
        <f ca="1"/>
        <v>-3.1393655060653215E-3</v>
      </c>
      <c r="AI466">
        <f ca="1"/>
        <v>-5.1268265076616377E-3</v>
      </c>
      <c r="AJ466">
        <f ca="1"/>
        <v>-5.2447818108362337E-3</v>
      </c>
      <c r="AK466">
        <f ca="1"/>
        <v>-3.1393655060653215E-3</v>
      </c>
      <c r="AL466">
        <f ca="1"/>
        <v>-5.1268265076616377E-3</v>
      </c>
      <c r="AM466">
        <f ca="1"/>
        <v>-5.1268265076616377E-3</v>
      </c>
      <c r="AN466">
        <f ca="1"/>
        <v>-5.1268265076616377E-3</v>
      </c>
      <c r="AO466">
        <f ca="1"/>
        <v>-5.2447818108362337E-3</v>
      </c>
      <c r="AP466">
        <f ca="1"/>
        <v>-3.1393655060653215E-3</v>
      </c>
    </row>
    <row r="467" spans="4:42" ht="24" customHeight="1">
      <c r="D467" s="83">
        <f ca="1"/>
        <v>-2.4233026630030723E-2</v>
      </c>
      <c r="E467" s="83">
        <f ca="1"/>
        <v>-0.12955528033121977</v>
      </c>
      <c r="F467" s="83">
        <f ca="1"/>
        <v>-0.19925415336525301</v>
      </c>
      <c r="G467" s="83">
        <f ca="1"/>
        <v>-0.12640853310091879</v>
      </c>
      <c r="I467">
        <f ca="1"/>
        <v>-0.20826991027022063</v>
      </c>
      <c r="J467">
        <f ca="1"/>
        <v>-0.20826991027022063</v>
      </c>
      <c r="K467">
        <f ca="1"/>
        <v>-0.43251739622949648</v>
      </c>
      <c r="L467">
        <f ca="1"/>
        <v>-0.15036362000166326</v>
      </c>
      <c r="M467">
        <f ca="1"/>
        <v>-0.25097883820618205</v>
      </c>
      <c r="N467">
        <f ca="1"/>
        <v>-0.20826991027022063</v>
      </c>
      <c r="O467">
        <f ca="1"/>
        <v>-0.18586913942044875</v>
      </c>
      <c r="P467">
        <f ca="1"/>
        <v>-0.43251739622949648</v>
      </c>
      <c r="Q467">
        <f ca="1"/>
        <v>-0.15036362000166326</v>
      </c>
      <c r="R467">
        <f ca="1"/>
        <v>-0.24370209890262373</v>
      </c>
      <c r="AE467" s="83">
        <f ca="1"/>
        <v>-0.25152213240924648</v>
      </c>
      <c r="AG467">
        <f ca="1"/>
        <v>-0.2082699102702206</v>
      </c>
      <c r="AH467">
        <f ca="1"/>
        <v>-9.0003050465329387E-2</v>
      </c>
      <c r="AI467">
        <f ca="1"/>
        <v>-0.1469819375936208</v>
      </c>
      <c r="AJ467">
        <f ca="1"/>
        <v>-0.15036362000166323</v>
      </c>
      <c r="AK467">
        <f ca="1"/>
        <v>-9.0003050465329387E-2</v>
      </c>
      <c r="AL467">
        <f ca="1"/>
        <v>-0.1469819375936208</v>
      </c>
      <c r="AM467">
        <f ca="1"/>
        <v>-0.1469819375936208</v>
      </c>
      <c r="AN467">
        <f ca="1"/>
        <v>-0.1469819375936208</v>
      </c>
      <c r="AO467">
        <f ca="1"/>
        <v>-0.15036362000166323</v>
      </c>
      <c r="AP467">
        <f ca="1"/>
        <v>-9.0003050465329387E-2</v>
      </c>
    </row>
    <row r="468" spans="4:42" ht="24" customHeight="1">
      <c r="D468" s="83">
        <f ca="1"/>
        <v>-7.666088453456732E-2</v>
      </c>
      <c r="E468" s="83">
        <f ca="1"/>
        <v>-0.40984655107039542</v>
      </c>
      <c r="F468" s="83">
        <f ca="1"/>
        <v>-0.63033808683382198</v>
      </c>
      <c r="G468" s="83">
        <f ca="1"/>
        <v>-0.39989185454137716</v>
      </c>
      <c r="I468">
        <f ca="1"/>
        <v>-0.658859323971693</v>
      </c>
      <c r="J468">
        <f ca="1"/>
        <v>-0.658859323971693</v>
      </c>
      <c r="K468">
        <f ca="1"/>
        <v>-1.3682635139950363</v>
      </c>
      <c r="L468">
        <f ca="1"/>
        <v>-0.47567348012824129</v>
      </c>
      <c r="M468">
        <f ca="1"/>
        <v>-0.79396849721200413</v>
      </c>
      <c r="N468">
        <f ca="1"/>
        <v>-0.658859323971693</v>
      </c>
      <c r="O468">
        <f ca="1"/>
        <v>-0.58799475827722258</v>
      </c>
      <c r="P468">
        <f ca="1"/>
        <v>-1.3682635139950363</v>
      </c>
      <c r="Q468">
        <f ca="1"/>
        <v>-0.47567348012824129</v>
      </c>
      <c r="R468">
        <f ca="1"/>
        <v>-0.77094862107127782</v>
      </c>
      <c r="AE468" s="83">
        <f ca="1"/>
        <v>-0.79568720180492569</v>
      </c>
      <c r="AG468">
        <f ca="1"/>
        <v>-0.658859323971693</v>
      </c>
      <c r="AH468">
        <f ca="1"/>
        <v>-0.28472355371949276</v>
      </c>
      <c r="AI468">
        <f ca="1"/>
        <v>-0.46497556902644549</v>
      </c>
      <c r="AJ468">
        <f ca="1"/>
        <v>-0.47567348012824129</v>
      </c>
      <c r="AK468">
        <f ca="1"/>
        <v>-0.28472355371949276</v>
      </c>
      <c r="AL468">
        <f ca="1"/>
        <v>-0.46497556902644549</v>
      </c>
      <c r="AM468">
        <f ca="1"/>
        <v>-0.46497556902644549</v>
      </c>
      <c r="AN468">
        <f ca="1"/>
        <v>-0.46497556902644549</v>
      </c>
      <c r="AO468">
        <f ca="1"/>
        <v>-0.47567348012824129</v>
      </c>
      <c r="AP468">
        <f ca="1"/>
        <v>-0.28472355371949276</v>
      </c>
    </row>
    <row r="471" spans="4:42" ht="24" customHeight="1">
      <c r="I471" s="107" cm="1">
        <f t="array" aca="1" ref="I471:R474" ca="1">_xlfn.ANCHORARRAY(I465)</f>
        <v>0.45480454408485904</v>
      </c>
      <c r="J471" s="107">
        <f ca="1"/>
        <v>0.45480454408485904</v>
      </c>
      <c r="K471" s="107">
        <f ca="1"/>
        <v>0.94449974528583214</v>
      </c>
      <c r="L471" s="107">
        <f ca="1"/>
        <v>0.32835303742666272</v>
      </c>
      <c r="M471" s="107">
        <f ca="1"/>
        <v>0.5480691662910433</v>
      </c>
      <c r="N471" s="107">
        <f ca="1"/>
        <v>0.45480454408485904</v>
      </c>
      <c r="O471" s="107">
        <f ca="1"/>
        <v>0.40588738480697073</v>
      </c>
      <c r="P471" s="107">
        <f ca="1"/>
        <v>0.94449974528583214</v>
      </c>
      <c r="Q471" s="107">
        <f ca="1"/>
        <v>0.32835303742666272</v>
      </c>
      <c r="R471" s="107">
        <f ca="1"/>
        <v>0.53217875707597584</v>
      </c>
      <c r="AG471" s="107" cm="1">
        <f t="array" aca="1" ref="AG471:AG474" ca="1">_xlfn.ANCHORARRAY(AG465)</f>
        <v>0.45480454408485904</v>
      </c>
      <c r="AH471" s="107" cm="1">
        <f t="array" aca="1" ref="AH471:AH474" ca="1">_xlfn.ANCHORARRAY(AH465)</f>
        <v>0.19654205583524273</v>
      </c>
      <c r="AI471" s="107" cm="1">
        <f t="array" aca="1" ref="AI471:AI474" ca="1">_xlfn.ANCHORARRAY(AI465)</f>
        <v>0.32096836758244934</v>
      </c>
      <c r="AJ471" s="107" cm="1">
        <f t="array" aca="1" ref="AJ471:AJ474" ca="1">_xlfn.ANCHORARRAY(AJ465)</f>
        <v>0.32835303742666272</v>
      </c>
      <c r="AK471" s="107" cm="1">
        <f t="array" aca="1" ref="AK471:AK474" ca="1">_xlfn.ANCHORARRAY(AK465)</f>
        <v>0.19654205583524273</v>
      </c>
      <c r="AL471" s="107" cm="1">
        <f t="array" aca="1" ref="AL471:AL474" ca="1">_xlfn.ANCHORARRAY(AL465)</f>
        <v>0.32096836758244934</v>
      </c>
      <c r="AM471" s="107" cm="1">
        <f t="array" aca="1" ref="AM471:AM474" ca="1">_xlfn.ANCHORARRAY(AM465)</f>
        <v>0.32096836758244934</v>
      </c>
      <c r="AN471" s="107" cm="1">
        <f t="array" aca="1" ref="AN471:AN474" ca="1">_xlfn.ANCHORARRAY(AN465)</f>
        <v>0.32096836758244934</v>
      </c>
      <c r="AO471" s="107" cm="1">
        <f t="array" aca="1" ref="AO471:AO474" ca="1">_xlfn.ANCHORARRAY(AO465)</f>
        <v>0.32835303742666272</v>
      </c>
      <c r="AP471" s="107" cm="1">
        <f t="array" aca="1" ref="AP471:AP474" ca="1">_xlfn.ANCHORARRAY(AP465)</f>
        <v>0.19654205583524273</v>
      </c>
    </row>
    <row r="472" spans="4:42" ht="24" customHeight="1">
      <c r="I472" s="108">
        <f ca="1"/>
        <v>-7.2645912429992361E-3</v>
      </c>
      <c r="J472" s="108">
        <f ca="1"/>
        <v>-7.2645912429992361E-3</v>
      </c>
      <c r="K472" s="108">
        <f ca="1"/>
        <v>-1.5086490818654265E-2</v>
      </c>
      <c r="L472" s="108">
        <f ca="1"/>
        <v>-5.2447818108362337E-3</v>
      </c>
      <c r="M472" s="108">
        <f ca="1"/>
        <v>-8.7543066967530649E-3</v>
      </c>
      <c r="N472" s="108">
        <f ca="1"/>
        <v>-7.2645912429992361E-3</v>
      </c>
      <c r="O472" s="108">
        <f ca="1"/>
        <v>-6.4832376449660521E-3</v>
      </c>
      <c r="P472" s="108">
        <f ca="1"/>
        <v>-1.5086490818654265E-2</v>
      </c>
      <c r="Q472" s="108">
        <f ca="1"/>
        <v>-5.2447818108362337E-3</v>
      </c>
      <c r="R472" s="108">
        <f ca="1"/>
        <v>-8.5004892511430317E-3</v>
      </c>
      <c r="AG472" s="108">
        <f ca="1"/>
        <v>-7.2645912429992352E-3</v>
      </c>
      <c r="AH472" s="108">
        <f ca="1"/>
        <v>-3.1393655060653215E-3</v>
      </c>
      <c r="AI472" s="108">
        <f ca="1"/>
        <v>-5.1268265076616377E-3</v>
      </c>
      <c r="AJ472" s="108">
        <f ca="1"/>
        <v>-5.2447818108362337E-3</v>
      </c>
      <c r="AK472" s="108">
        <f ca="1"/>
        <v>-3.1393655060653215E-3</v>
      </c>
      <c r="AL472" s="108">
        <f ca="1"/>
        <v>-5.1268265076616377E-3</v>
      </c>
      <c r="AM472" s="108">
        <f ca="1"/>
        <v>-5.1268265076616377E-3</v>
      </c>
      <c r="AN472" s="108">
        <f ca="1"/>
        <v>-5.1268265076616377E-3</v>
      </c>
      <c r="AO472" s="108">
        <f ca="1"/>
        <v>-5.2447818108362337E-3</v>
      </c>
      <c r="AP472" s="108">
        <f ca="1"/>
        <v>-3.1393655060653215E-3</v>
      </c>
    </row>
    <row r="473" spans="4:42" ht="24" customHeight="1">
      <c r="I473" s="108">
        <f ca="1"/>
        <v>-0.20826991027022063</v>
      </c>
      <c r="J473" s="108">
        <f ca="1"/>
        <v>-0.20826991027022063</v>
      </c>
      <c r="K473" s="108">
        <f ca="1"/>
        <v>-0.43251739622949648</v>
      </c>
      <c r="L473" s="108">
        <f ca="1"/>
        <v>-0.15036362000166326</v>
      </c>
      <c r="M473" s="108">
        <f ca="1"/>
        <v>-0.25097883820618205</v>
      </c>
      <c r="N473" s="108">
        <f ca="1"/>
        <v>-0.20826991027022063</v>
      </c>
      <c r="O473" s="108">
        <f ca="1"/>
        <v>-0.18586913942044875</v>
      </c>
      <c r="P473" s="108">
        <f ca="1"/>
        <v>-0.43251739622949648</v>
      </c>
      <c r="Q473" s="108">
        <f ca="1"/>
        <v>-0.15036362000166326</v>
      </c>
      <c r="R473" s="108">
        <f ca="1"/>
        <v>-0.24370209890262373</v>
      </c>
      <c r="AG473" s="108">
        <f ca="1"/>
        <v>-0.2082699102702206</v>
      </c>
      <c r="AH473" s="108">
        <f ca="1"/>
        <v>-9.0003050465329387E-2</v>
      </c>
      <c r="AI473" s="108">
        <f ca="1"/>
        <v>-0.1469819375936208</v>
      </c>
      <c r="AJ473" s="108">
        <f ca="1"/>
        <v>-0.15036362000166323</v>
      </c>
      <c r="AK473" s="108">
        <f ca="1"/>
        <v>-9.0003050465329387E-2</v>
      </c>
      <c r="AL473" s="108">
        <f ca="1"/>
        <v>-0.1469819375936208</v>
      </c>
      <c r="AM473" s="108">
        <f ca="1"/>
        <v>-0.1469819375936208</v>
      </c>
      <c r="AN473" s="108">
        <f ca="1"/>
        <v>-0.1469819375936208</v>
      </c>
      <c r="AO473" s="108">
        <f ca="1"/>
        <v>-0.15036362000166323</v>
      </c>
      <c r="AP473" s="108">
        <f ca="1"/>
        <v>-9.0003050465329387E-2</v>
      </c>
    </row>
    <row r="474" spans="4:42" ht="24" customHeight="1">
      <c r="I474" s="109">
        <f ca="1"/>
        <v>-0.658859323971693</v>
      </c>
      <c r="J474" s="109">
        <f ca="1"/>
        <v>-0.658859323971693</v>
      </c>
      <c r="K474" s="109">
        <f ca="1"/>
        <v>-1.3682635139950363</v>
      </c>
      <c r="L474" s="109">
        <f ca="1"/>
        <v>-0.47567348012824129</v>
      </c>
      <c r="M474" s="109">
        <f ca="1"/>
        <v>-0.79396849721200413</v>
      </c>
      <c r="N474" s="109">
        <f ca="1"/>
        <v>-0.658859323971693</v>
      </c>
      <c r="O474" s="109">
        <f ca="1"/>
        <v>-0.58799475827722258</v>
      </c>
      <c r="P474" s="109">
        <f ca="1"/>
        <v>-1.3682635139950363</v>
      </c>
      <c r="Q474" s="109">
        <f ca="1"/>
        <v>-0.47567348012824129</v>
      </c>
      <c r="R474" s="109">
        <f ca="1"/>
        <v>-0.77094862107127782</v>
      </c>
      <c r="AG474" s="109">
        <f ca="1"/>
        <v>-0.658859323971693</v>
      </c>
      <c r="AH474" s="109">
        <f ca="1"/>
        <v>-0.28472355371949276</v>
      </c>
      <c r="AI474" s="109">
        <f ca="1"/>
        <v>-0.46497556902644549</v>
      </c>
      <c r="AJ474" s="109">
        <f ca="1"/>
        <v>-0.47567348012824129</v>
      </c>
      <c r="AK474" s="109">
        <f ca="1"/>
        <v>-0.28472355371949276</v>
      </c>
      <c r="AL474" s="109">
        <f ca="1"/>
        <v>-0.46497556902644549</v>
      </c>
      <c r="AM474" s="109">
        <f ca="1"/>
        <v>-0.46497556902644549</v>
      </c>
      <c r="AN474" s="109">
        <f ca="1"/>
        <v>-0.46497556902644549</v>
      </c>
      <c r="AO474" s="109">
        <f ca="1"/>
        <v>-0.47567348012824129</v>
      </c>
      <c r="AP474" s="109">
        <f ca="1"/>
        <v>-0.28472355371949276</v>
      </c>
    </row>
    <row r="476" spans="4:42" ht="24" customHeight="1">
      <c r="D476" s="93" cm="1">
        <f t="array" aca="1" ref="D476:G487" ca="1">TRANSPOSE(_xlfn.ANCHORARRAY(D449))</f>
        <v>0.38327584687851912</v>
      </c>
      <c r="E476" s="94">
        <f ca="1"/>
        <v>0.69263605426141472</v>
      </c>
      <c r="F476" s="94">
        <f ca="1"/>
        <v>0.44882077117333008</v>
      </c>
      <c r="G476" s="95">
        <f ca="1"/>
        <v>0.49464100182207926</v>
      </c>
      <c r="I476" s="84" cm="1">
        <f t="array" aca="1" ref="I476:R487" ca="1">MMULT(_xlfn.ANCHORARRAY(D476),_xlfn.ANCHORARRAY(I471))</f>
        <v>-0.25009081882490669</v>
      </c>
      <c r="J476" s="84">
        <f ca="1"/>
        <v>-0.25009081882490669</v>
      </c>
      <c r="K476" s="84">
        <f ca="1"/>
        <v>-0.51936753436301752</v>
      </c>
      <c r="L476" s="84">
        <f ca="1"/>
        <v>-0.18055685912046965</v>
      </c>
      <c r="M476" s="84">
        <f ca="1"/>
        <v>-0.30137576317803133</v>
      </c>
      <c r="N476" s="84">
        <f ca="1"/>
        <v>-0.25009081882490669</v>
      </c>
      <c r="O476" s="84">
        <f ca="1"/>
        <v>-0.22319193978443497</v>
      </c>
      <c r="P476" s="84">
        <f ca="1"/>
        <v>-0.51936753436301752</v>
      </c>
      <c r="Q476" s="84">
        <f ca="1"/>
        <v>-0.18055685912046965</v>
      </c>
      <c r="R476" s="84">
        <f ca="1"/>
        <v>-0.29263784377123309</v>
      </c>
      <c r="AB476" s="93" cm="1">
        <f t="array" aca="1" ref="AB476:AE487" ca="1">TRANSPOSE(_xlfn.ANCHORARRAY(AB449))</f>
        <v>0.38327584687851912</v>
      </c>
      <c r="AC476" s="94">
        <f ca="1"/>
        <v>0.69263605426141472</v>
      </c>
      <c r="AD476" s="94">
        <f ca="1"/>
        <v>0.44882077117333008</v>
      </c>
      <c r="AE476" s="95">
        <f ca="1"/>
        <v>0.49464100182207926</v>
      </c>
      <c r="AG476" s="84" cm="1">
        <f t="array" aca="1" ref="AG476:AG487" ca="1">MMULT(_xlfn.ANCHORARRAY($AB476),_xlfn.ANCHORARRAY(AG471))</f>
        <v>-0.25009081882490669</v>
      </c>
      <c r="AH476" s="84" cm="1">
        <f t="array" aca="1" ref="AH476:AH487" ca="1">MMULT(_xlfn.ANCHORARRAY($AB476),_xlfn.ANCHORARRAY(AH471))</f>
        <v>-0.10807579721146141</v>
      </c>
      <c r="AI476" s="84" cm="1">
        <f t="array" aca="1" ref="AI476:AI487" ca="1">MMULT(_xlfn.ANCHORARRAY($AB476),_xlfn.ANCHORARRAY(AI471))</f>
        <v>-0.17649612984212198</v>
      </c>
      <c r="AJ476" s="84" cm="1">
        <f t="array" aca="1" ref="AJ476:AJ487" ca="1">MMULT(_xlfn.ANCHORARRAY($AB476),_xlfn.ANCHORARRAY(AJ471))</f>
        <v>-0.18055685912046965</v>
      </c>
      <c r="AK476" s="84" cm="1">
        <f t="array" aca="1" ref="AK476:AK487" ca="1">MMULT(_xlfn.ANCHORARRAY($AB476),_xlfn.ANCHORARRAY(AK471))</f>
        <v>-0.10807579721146141</v>
      </c>
      <c r="AL476" s="84" cm="1">
        <f t="array" aca="1" ref="AL476:AL487" ca="1">MMULT(_xlfn.ANCHORARRAY($AB476),_xlfn.ANCHORARRAY(AL471))</f>
        <v>-0.17649612984212198</v>
      </c>
      <c r="AM476" s="84" cm="1">
        <f t="array" aca="1" ref="AM476:AM487" ca="1">MMULT(_xlfn.ANCHORARRAY($AB476),_xlfn.ANCHORARRAY(AM471))</f>
        <v>-0.17649612984212198</v>
      </c>
      <c r="AN476" s="84" cm="1">
        <f t="array" aca="1" ref="AN476:AN487" ca="1">MMULT(_xlfn.ANCHORARRAY($AB476),_xlfn.ANCHORARRAY(AN471))</f>
        <v>-0.17649612984212198</v>
      </c>
      <c r="AO476" s="84" cm="1">
        <f t="array" aca="1" ref="AO476:AO487" ca="1">MMULT(_xlfn.ANCHORARRAY($AB476),_xlfn.ANCHORARRAY(AO471))</f>
        <v>-0.18055685912046965</v>
      </c>
      <c r="AP476" s="84" cm="1">
        <f t="array" aca="1" ref="AP476:AP487" ca="1">MMULT(_xlfn.ANCHORARRAY($AB476),_xlfn.ANCHORARRAY(AP471))</f>
        <v>-0.10807579721146141</v>
      </c>
    </row>
    <row r="477" spans="4:42" ht="24" customHeight="1">
      <c r="D477" s="93">
        <f ca="1"/>
        <v>0.97696913418683473</v>
      </c>
      <c r="E477" s="94">
        <f ca="1"/>
        <v>0.87395612997644734</v>
      </c>
      <c r="F477" s="94">
        <f ca="1"/>
        <v>0.86415828500009173</v>
      </c>
      <c r="G477" s="95">
        <f ca="1"/>
        <v>0.97643501817981959</v>
      </c>
      <c r="I477" s="92">
        <f ca="1"/>
        <v>-0.38533041684625002</v>
      </c>
      <c r="J477" s="92">
        <f ca="1"/>
        <v>-0.38533041684625002</v>
      </c>
      <c r="K477" s="92">
        <f ca="1"/>
        <v>-0.80022173326012502</v>
      </c>
      <c r="L477" s="92">
        <f ca="1"/>
        <v>-0.27819513773534543</v>
      </c>
      <c r="M477" s="92">
        <f ca="1"/>
        <v>-0.46434830754043727</v>
      </c>
      <c r="N477" s="92">
        <f ca="1"/>
        <v>-0.38533041684625002</v>
      </c>
      <c r="O477" s="92">
        <f ca="1"/>
        <v>-0.34388564761376378</v>
      </c>
      <c r="P477" s="92">
        <f ca="1"/>
        <v>-0.80022173326012502</v>
      </c>
      <c r="Q477" s="92">
        <f ca="1"/>
        <v>-0.27819513773534543</v>
      </c>
      <c r="R477" s="92">
        <f ca="1"/>
        <v>-0.4508852538257474</v>
      </c>
      <c r="AB477" s="93">
        <f ca="1"/>
        <v>0.97696913418683473</v>
      </c>
      <c r="AC477" s="94">
        <f ca="1"/>
        <v>0.87395612997644734</v>
      </c>
      <c r="AD477" s="94">
        <f ca="1"/>
        <v>0.86415828500009173</v>
      </c>
      <c r="AE477" s="95">
        <f ca="1"/>
        <v>0.97643501817981959</v>
      </c>
      <c r="AG477" s="92">
        <f ca="1"/>
        <v>-0.38533041684625002</v>
      </c>
      <c r="AH477" s="92">
        <f ca="1"/>
        <v>-0.16651907569481628</v>
      </c>
      <c r="AI477" s="92">
        <f ca="1"/>
        <v>-0.27193852058771251</v>
      </c>
      <c r="AJ477" s="92">
        <f ca="1"/>
        <v>-0.27819513773534543</v>
      </c>
      <c r="AK477" s="92">
        <f ca="1"/>
        <v>-0.16651907569481628</v>
      </c>
      <c r="AL477" s="92">
        <f ca="1"/>
        <v>-0.27193852058771251</v>
      </c>
      <c r="AM477" s="92">
        <f ca="1"/>
        <v>-0.27193852058771251</v>
      </c>
      <c r="AN477" s="92">
        <f ca="1"/>
        <v>-0.27193852058771251</v>
      </c>
      <c r="AO477" s="92">
        <f ca="1"/>
        <v>-0.27819513773534543</v>
      </c>
      <c r="AP477" s="92">
        <f ca="1"/>
        <v>-0.16651907569481628</v>
      </c>
    </row>
    <row r="478" spans="4:42" ht="24" customHeight="1">
      <c r="D478" s="93">
        <f ca="1"/>
        <v>0.46366317197581997</v>
      </c>
      <c r="E478" s="94">
        <f ca="1"/>
        <v>0.23812569496887592</v>
      </c>
      <c r="F478" s="94">
        <f ca="1"/>
        <v>0.18597816023644254</v>
      </c>
      <c r="G478" s="95">
        <f ca="1"/>
        <v>0.84429280824966302</v>
      </c>
      <c r="I478" s="92">
        <f ca="1"/>
        <v>-0.38585761192120144</v>
      </c>
      <c r="J478" s="92">
        <f ca="1"/>
        <v>-0.38585761192120144</v>
      </c>
      <c r="K478" s="92">
        <f ca="1"/>
        <v>-0.80131656755869018</v>
      </c>
      <c r="L478" s="92">
        <f ca="1"/>
        <v>-0.27857575421428793</v>
      </c>
      <c r="M478" s="92">
        <f ca="1"/>
        <v>-0.46498361202223998</v>
      </c>
      <c r="N478" s="92">
        <f ca="1"/>
        <v>-0.38585761192120144</v>
      </c>
      <c r="O478" s="92">
        <f ca="1"/>
        <v>-0.34435613946138954</v>
      </c>
      <c r="P478" s="92">
        <f ca="1"/>
        <v>-0.80131656755869018</v>
      </c>
      <c r="Q478" s="92">
        <f ca="1"/>
        <v>-0.27857575421428793</v>
      </c>
      <c r="R478" s="92">
        <f ca="1"/>
        <v>-0.45150213864665156</v>
      </c>
      <c r="AB478" s="93">
        <f ca="1"/>
        <v>0.46366317197581997</v>
      </c>
      <c r="AC478" s="94">
        <f ca="1"/>
        <v>0.23812569496887592</v>
      </c>
      <c r="AD478" s="94">
        <f ca="1"/>
        <v>0.18597816023644254</v>
      </c>
      <c r="AE478" s="95">
        <f ca="1"/>
        <v>0.84429280824966302</v>
      </c>
      <c r="AG478" s="92">
        <f ca="1"/>
        <v>-0.38585761192120138</v>
      </c>
      <c r="AH478" s="92">
        <f ca="1"/>
        <v>-0.16674690104353973</v>
      </c>
      <c r="AI478" s="92">
        <f ca="1"/>
        <v>-0.27231057699041428</v>
      </c>
      <c r="AJ478" s="92">
        <f ca="1"/>
        <v>-0.27857575421428793</v>
      </c>
      <c r="AK478" s="92">
        <f ca="1"/>
        <v>-0.16674690104353973</v>
      </c>
      <c r="AL478" s="92">
        <f ca="1"/>
        <v>-0.27231057699041428</v>
      </c>
      <c r="AM478" s="92">
        <f ca="1"/>
        <v>-0.27231057699041428</v>
      </c>
      <c r="AN478" s="92">
        <f ca="1"/>
        <v>-0.27231057699041428</v>
      </c>
      <c r="AO478" s="92">
        <f ca="1"/>
        <v>-0.27857575421428793</v>
      </c>
      <c r="AP478" s="92">
        <f ca="1"/>
        <v>-0.16674690104353973</v>
      </c>
    </row>
    <row r="479" spans="4:42" ht="24" customHeight="1">
      <c r="D479" s="93">
        <f ca="1"/>
        <v>0.92892260444138763</v>
      </c>
      <c r="E479" s="94">
        <f ca="1"/>
        <v>2.7735968700891567E-2</v>
      </c>
      <c r="F479" s="94">
        <f ca="1"/>
        <v>0.33686505378776088</v>
      </c>
      <c r="G479" s="95">
        <f ca="1"/>
        <v>0.91009838454961178</v>
      </c>
      <c r="I479" s="92">
        <f ca="1"/>
        <v>-0.24750892978989247</v>
      </c>
      <c r="J479" s="92">
        <f ca="1"/>
        <v>-0.24750892978989247</v>
      </c>
      <c r="K479" s="92">
        <f ca="1"/>
        <v>-0.51400568482205933</v>
      </c>
      <c r="L479" s="92">
        <f ca="1"/>
        <v>-0.17869282517891943</v>
      </c>
      <c r="M479" s="92">
        <f ca="1"/>
        <v>-0.29826441833928641</v>
      </c>
      <c r="N479" s="92">
        <f ca="1"/>
        <v>-0.24750892978989247</v>
      </c>
      <c r="O479" s="92">
        <f ca="1"/>
        <v>-0.22088774955170032</v>
      </c>
      <c r="P479" s="92">
        <f ca="1"/>
        <v>-0.51400568482205933</v>
      </c>
      <c r="Q479" s="92">
        <f ca="1"/>
        <v>-0.17869282517891943</v>
      </c>
      <c r="R479" s="92">
        <f ca="1"/>
        <v>-0.28961670751515928</v>
      </c>
      <c r="AB479" s="93">
        <f ca="1"/>
        <v>0.92892260444138763</v>
      </c>
      <c r="AC479" s="94">
        <f ca="1"/>
        <v>2.7735968700891567E-2</v>
      </c>
      <c r="AD479" s="94">
        <f ca="1"/>
        <v>0.33686505378776088</v>
      </c>
      <c r="AE479" s="95">
        <f ca="1"/>
        <v>0.91009838454961178</v>
      </c>
      <c r="AG479" s="92">
        <f ca="1"/>
        <v>-0.24750892978989247</v>
      </c>
      <c r="AH479" s="92">
        <f ca="1"/>
        <v>-0.1069600436740793</v>
      </c>
      <c r="AI479" s="92">
        <f ca="1"/>
        <v>-0.1746740180808708</v>
      </c>
      <c r="AJ479" s="92">
        <f ca="1"/>
        <v>-0.17869282517891938</v>
      </c>
      <c r="AK479" s="92">
        <f ca="1"/>
        <v>-0.1069600436740793</v>
      </c>
      <c r="AL479" s="92">
        <f ca="1"/>
        <v>-0.1746740180808708</v>
      </c>
      <c r="AM479" s="92">
        <f ca="1"/>
        <v>-0.1746740180808708</v>
      </c>
      <c r="AN479" s="92">
        <f ca="1"/>
        <v>-0.1746740180808708</v>
      </c>
      <c r="AO479" s="92">
        <f ca="1"/>
        <v>-0.17869282517891938</v>
      </c>
      <c r="AP479" s="92">
        <f ca="1"/>
        <v>-0.1069600436740793</v>
      </c>
    </row>
    <row r="480" spans="4:42" ht="24" customHeight="1">
      <c r="D480" s="93">
        <f ca="1"/>
        <v>0.18423261152715398</v>
      </c>
      <c r="E480" s="94">
        <f ca="1"/>
        <v>0.25229139653095722</v>
      </c>
      <c r="F480" s="94">
        <f ca="1"/>
        <v>0.4531271231576528</v>
      </c>
      <c r="G480" s="95">
        <f ca="1"/>
        <v>0.18136404057286737</v>
      </c>
      <c r="I480" s="92">
        <f ca="1"/>
        <v>-0.13190909942441426</v>
      </c>
      <c r="J480" s="92">
        <f ca="1"/>
        <v>-0.13190909942441426</v>
      </c>
      <c r="K480" s="92">
        <f ca="1"/>
        <v>-0.27393770011232937</v>
      </c>
      <c r="L480" s="92">
        <f ca="1"/>
        <v>-9.5233774647908193E-2</v>
      </c>
      <c r="M480" s="92">
        <f ca="1"/>
        <v>-0.15895907613062893</v>
      </c>
      <c r="N480" s="92">
        <f ca="1"/>
        <v>-0.13190909942441426</v>
      </c>
      <c r="O480" s="92">
        <f ca="1"/>
        <v>-0.11772142581677562</v>
      </c>
      <c r="P480" s="92">
        <f ca="1"/>
        <v>-0.27393770011232937</v>
      </c>
      <c r="Q480" s="92">
        <f ca="1"/>
        <v>-9.5233774647908193E-2</v>
      </c>
      <c r="R480" s="92">
        <f ca="1"/>
        <v>-0.15435030606378042</v>
      </c>
      <c r="AB480" s="93">
        <f ca="1"/>
        <v>0.18423261152715398</v>
      </c>
      <c r="AC480" s="94">
        <f ca="1"/>
        <v>0.25229139653095722</v>
      </c>
      <c r="AD480" s="94">
        <f ca="1"/>
        <v>0.4531271231576528</v>
      </c>
      <c r="AE480" s="95">
        <f ca="1"/>
        <v>0.18136404057286737</v>
      </c>
      <c r="AG480" s="92">
        <f ca="1"/>
        <v>-0.13190909942441426</v>
      </c>
      <c r="AH480" s="92">
        <f ca="1"/>
        <v>-5.7004016167904667E-2</v>
      </c>
      <c r="AI480" s="92">
        <f ca="1"/>
        <v>-9.3091964146307132E-2</v>
      </c>
      <c r="AJ480" s="92">
        <f ca="1"/>
        <v>-9.5233774647908165E-2</v>
      </c>
      <c r="AK480" s="92">
        <f ca="1"/>
        <v>-5.7004016167904667E-2</v>
      </c>
      <c r="AL480" s="92">
        <f ca="1"/>
        <v>-9.3091964146307132E-2</v>
      </c>
      <c r="AM480" s="92">
        <f ca="1"/>
        <v>-9.3091964146307132E-2</v>
      </c>
      <c r="AN480" s="92">
        <f ca="1"/>
        <v>-9.3091964146307132E-2</v>
      </c>
      <c r="AO480" s="92">
        <f ca="1"/>
        <v>-9.5233774647908165E-2</v>
      </c>
      <c r="AP480" s="92">
        <f ca="1"/>
        <v>-5.7004016167904667E-2</v>
      </c>
    </row>
    <row r="481" spans="4:42" ht="24" customHeight="1">
      <c r="D481" s="93">
        <f ca="1"/>
        <v>0.81157989455305257</v>
      </c>
      <c r="E481" s="94">
        <f ca="1"/>
        <v>0.45103194481150477</v>
      </c>
      <c r="F481" s="94">
        <f ca="1"/>
        <v>0.26015870707817346</v>
      </c>
      <c r="G481" s="95">
        <f ca="1"/>
        <v>0.89996921842964683</v>
      </c>
      <c r="I481" s="92">
        <f ca="1"/>
        <v>-0.2813026802150293</v>
      </c>
      <c r="J481" s="92">
        <f ca="1"/>
        <v>-0.2813026802150293</v>
      </c>
      <c r="K481" s="92">
        <f ca="1"/>
        <v>-0.58418569749765681</v>
      </c>
      <c r="L481" s="92">
        <f ca="1"/>
        <v>-0.20309073575929792</v>
      </c>
      <c r="M481" s="92">
        <f ca="1"/>
        <v>-0.33898809373399952</v>
      </c>
      <c r="N481" s="92">
        <f ca="1"/>
        <v>-0.2813026802150293</v>
      </c>
      <c r="O481" s="92">
        <f ca="1"/>
        <v>-0.25104676436646639</v>
      </c>
      <c r="P481" s="92">
        <f ca="1"/>
        <v>-0.58418569749765681</v>
      </c>
      <c r="Q481" s="92">
        <f ca="1"/>
        <v>-0.20309073575929792</v>
      </c>
      <c r="R481" s="92">
        <f ca="1"/>
        <v>-0.32915966356537291</v>
      </c>
      <c r="AB481" s="93">
        <f ca="1"/>
        <v>0.81157989455305257</v>
      </c>
      <c r="AC481" s="94">
        <f ca="1"/>
        <v>0.45103194481150477</v>
      </c>
      <c r="AD481" s="94">
        <f ca="1"/>
        <v>0.26015870707817346</v>
      </c>
      <c r="AE481" s="95">
        <f ca="1"/>
        <v>0.89996921842964683</v>
      </c>
      <c r="AG481" s="92">
        <f ca="1"/>
        <v>-0.2813026802150293</v>
      </c>
      <c r="AH481" s="92">
        <f ca="1"/>
        <v>-0.12156388453126349</v>
      </c>
      <c r="AI481" s="92">
        <f ca="1"/>
        <v>-0.19852321890684377</v>
      </c>
      <c r="AJ481" s="92">
        <f ca="1"/>
        <v>-0.20309073575929792</v>
      </c>
      <c r="AK481" s="92">
        <f ca="1"/>
        <v>-0.12156388453126349</v>
      </c>
      <c r="AL481" s="92">
        <f ca="1"/>
        <v>-0.19852321890684377</v>
      </c>
      <c r="AM481" s="92">
        <f ca="1"/>
        <v>-0.19852321890684377</v>
      </c>
      <c r="AN481" s="92">
        <f ca="1"/>
        <v>-0.19852321890684377</v>
      </c>
      <c r="AO481" s="92">
        <f ca="1"/>
        <v>-0.20309073575929792</v>
      </c>
      <c r="AP481" s="92">
        <f ca="1"/>
        <v>-0.12156388453126349</v>
      </c>
    </row>
    <row r="482" spans="4:42" ht="24" customHeight="1">
      <c r="D482" s="93">
        <f ca="1"/>
        <v>0.26527400250401612</v>
      </c>
      <c r="E482" s="94">
        <f ca="1"/>
        <v>0.40589284459597508</v>
      </c>
      <c r="F482" s="94">
        <f ca="1"/>
        <v>0.22025746611800523</v>
      </c>
      <c r="G482" s="95">
        <f ca="1"/>
        <v>0.98521764633907338</v>
      </c>
      <c r="I482" s="92">
        <f ca="1"/>
        <v>-0.57729365897473062</v>
      </c>
      <c r="J482" s="92">
        <f ca="1"/>
        <v>-0.57729365897473062</v>
      </c>
      <c r="K482" s="92">
        <f ca="1"/>
        <v>-1.1988748154526438</v>
      </c>
      <c r="L482" s="92">
        <f ca="1"/>
        <v>-0.41678591139172255</v>
      </c>
      <c r="M482" s="92">
        <f ca="1"/>
        <v>-0.69567654609966278</v>
      </c>
      <c r="N482" s="92">
        <f ca="1"/>
        <v>-0.57729365897473062</v>
      </c>
      <c r="O482" s="92">
        <f ca="1"/>
        <v>-0.51520200612415401</v>
      </c>
      <c r="P482" s="92">
        <f ca="1"/>
        <v>-1.1988748154526438</v>
      </c>
      <c r="Q482" s="92">
        <f ca="1"/>
        <v>-0.41678591139172255</v>
      </c>
      <c r="R482" s="92">
        <f ca="1"/>
        <v>-0.67550649151757725</v>
      </c>
      <c r="AB482" s="93">
        <f ca="1"/>
        <v>0.26527400250401612</v>
      </c>
      <c r="AC482" s="94">
        <f ca="1"/>
        <v>0.40589284459597508</v>
      </c>
      <c r="AD482" s="94">
        <f ca="1"/>
        <v>0.22025746611800523</v>
      </c>
      <c r="AE482" s="95">
        <f ca="1"/>
        <v>0.98521764633907338</v>
      </c>
      <c r="AG482" s="92">
        <f ca="1"/>
        <v>-0.57729365897473062</v>
      </c>
      <c r="AH482" s="92">
        <f ca="1"/>
        <v>-0.24947526147490048</v>
      </c>
      <c r="AI482" s="92">
        <f ca="1"/>
        <v>-0.40741238351005982</v>
      </c>
      <c r="AJ482" s="92">
        <f ca="1"/>
        <v>-0.4167859113917225</v>
      </c>
      <c r="AK482" s="92">
        <f ca="1"/>
        <v>-0.24947526147490048</v>
      </c>
      <c r="AL482" s="92">
        <f ca="1"/>
        <v>-0.40741238351005982</v>
      </c>
      <c r="AM482" s="92">
        <f ca="1"/>
        <v>-0.40741238351005982</v>
      </c>
      <c r="AN482" s="92">
        <f ca="1"/>
        <v>-0.40741238351005982</v>
      </c>
      <c r="AO482" s="92">
        <f ca="1"/>
        <v>-0.4167859113917225</v>
      </c>
      <c r="AP482" s="92">
        <f ca="1"/>
        <v>-0.24947526147490048</v>
      </c>
    </row>
    <row r="483" spans="4:42" ht="24" customHeight="1">
      <c r="D483" s="93">
        <f ca="1"/>
        <v>0.20454049775282979</v>
      </c>
      <c r="E483" s="94">
        <f ca="1"/>
        <v>0.13283648616859423</v>
      </c>
      <c r="F483" s="94">
        <f ca="1"/>
        <v>0.28936674280610752</v>
      </c>
      <c r="G483" s="95">
        <f ca="1"/>
        <v>0.86505598664089578</v>
      </c>
      <c r="I483" s="92">
        <f ca="1"/>
        <v>-0.53815564306210573</v>
      </c>
      <c r="J483" s="92">
        <f ca="1"/>
        <v>-0.53815564306210573</v>
      </c>
      <c r="K483" s="92">
        <f ca="1"/>
        <v>-1.1175962826384029</v>
      </c>
      <c r="L483" s="92">
        <f ca="1"/>
        <v>-0.38852962730023016</v>
      </c>
      <c r="M483" s="92">
        <f ca="1"/>
        <v>-0.6485126819067939</v>
      </c>
      <c r="N483" s="92">
        <f ca="1"/>
        <v>-0.53815564306210573</v>
      </c>
      <c r="O483" s="92">
        <f ca="1"/>
        <v>-0.48027353601118838</v>
      </c>
      <c r="P483" s="92">
        <f ca="1"/>
        <v>-1.1175962826384029</v>
      </c>
      <c r="Q483" s="92">
        <f ca="1"/>
        <v>-0.38852962730023016</v>
      </c>
      <c r="R483" s="92">
        <f ca="1"/>
        <v>-0.62971006988174971</v>
      </c>
      <c r="AB483" s="93">
        <f ca="1"/>
        <v>0.20454049775282979</v>
      </c>
      <c r="AC483" s="94">
        <f ca="1"/>
        <v>0.13283648616859423</v>
      </c>
      <c r="AD483" s="94">
        <f ca="1"/>
        <v>0.28936674280610752</v>
      </c>
      <c r="AE483" s="95">
        <f ca="1"/>
        <v>0.86505598664089578</v>
      </c>
      <c r="AG483" s="92">
        <f ca="1"/>
        <v>-0.53815564306210573</v>
      </c>
      <c r="AH483" s="92">
        <f ca="1"/>
        <v>-0.23256191659120357</v>
      </c>
      <c r="AI483" s="92">
        <f ca="1"/>
        <v>-0.37979158411112673</v>
      </c>
      <c r="AJ483" s="92">
        <f ca="1"/>
        <v>-0.38852962730023016</v>
      </c>
      <c r="AK483" s="92">
        <f ca="1"/>
        <v>-0.23256191659120357</v>
      </c>
      <c r="AL483" s="92">
        <f ca="1"/>
        <v>-0.37979158411112673</v>
      </c>
      <c r="AM483" s="92">
        <f ca="1"/>
        <v>-0.37979158411112673</v>
      </c>
      <c r="AN483" s="92">
        <f ca="1"/>
        <v>-0.37979158411112673</v>
      </c>
      <c r="AO483" s="92">
        <f ca="1"/>
        <v>-0.38852962730023016</v>
      </c>
      <c r="AP483" s="92">
        <f ca="1"/>
        <v>-0.23256191659120357</v>
      </c>
    </row>
    <row r="484" spans="4:42" ht="24" customHeight="1">
      <c r="D484" s="93">
        <f ca="1"/>
        <v>0.61265806924805877</v>
      </c>
      <c r="E484" s="94">
        <f ca="1"/>
        <v>0.49147156319714536</v>
      </c>
      <c r="F484" s="94">
        <f ca="1"/>
        <v>9.3326607672990392E-2</v>
      </c>
      <c r="G484" s="95">
        <f ca="1"/>
        <v>0.97508924804377028</v>
      </c>
      <c r="I484" s="92">
        <f ca="1"/>
        <v>-0.38681443313397451</v>
      </c>
      <c r="J484" s="92">
        <f ca="1"/>
        <v>-0.38681443313397451</v>
      </c>
      <c r="K484" s="92">
        <f ca="1"/>
        <v>-0.80330361321050248</v>
      </c>
      <c r="L484" s="92">
        <f ca="1"/>
        <v>-0.27926654579844079</v>
      </c>
      <c r="M484" s="92">
        <f ca="1"/>
        <v>-0.46613664404708333</v>
      </c>
      <c r="N484" s="92">
        <f ca="1"/>
        <v>-0.38681443313397451</v>
      </c>
      <c r="O484" s="92">
        <f ca="1"/>
        <v>-0.34521004838739144</v>
      </c>
      <c r="P484" s="92">
        <f ca="1"/>
        <v>-0.80330361321050248</v>
      </c>
      <c r="Q484" s="92">
        <f ca="1"/>
        <v>-0.27926654579844079</v>
      </c>
      <c r="R484" s="92">
        <f ca="1"/>
        <v>-0.4526217403093441</v>
      </c>
      <c r="AB484" s="93">
        <f ca="1"/>
        <v>0.61265806924805877</v>
      </c>
      <c r="AC484" s="94">
        <f ca="1"/>
        <v>0.49147156319714536</v>
      </c>
      <c r="AD484" s="94">
        <f ca="1"/>
        <v>9.3326607672990392E-2</v>
      </c>
      <c r="AE484" s="95">
        <f ca="1"/>
        <v>0.97508924804377028</v>
      </c>
      <c r="AG484" s="92">
        <f ca="1"/>
        <v>-0.38681443313397451</v>
      </c>
      <c r="AH484" s="92">
        <f ca="1"/>
        <v>-0.16716038769548952</v>
      </c>
      <c r="AI484" s="92">
        <f ca="1"/>
        <v>-0.27298583265073312</v>
      </c>
      <c r="AJ484" s="92">
        <f ca="1"/>
        <v>-0.27926654579844079</v>
      </c>
      <c r="AK484" s="92">
        <f ca="1"/>
        <v>-0.16716038769548952</v>
      </c>
      <c r="AL484" s="92">
        <f ca="1"/>
        <v>-0.27298583265073312</v>
      </c>
      <c r="AM484" s="92">
        <f ca="1"/>
        <v>-0.27298583265073312</v>
      </c>
      <c r="AN484" s="92">
        <f ca="1"/>
        <v>-0.27298583265073312</v>
      </c>
      <c r="AO484" s="92">
        <f ca="1"/>
        <v>-0.27926654579844079</v>
      </c>
      <c r="AP484" s="92">
        <f ca="1"/>
        <v>-0.16716038769548952</v>
      </c>
    </row>
    <row r="485" spans="4:42" ht="24" customHeight="1">
      <c r="D485" s="93">
        <f ca="1"/>
        <v>0.485152941089664</v>
      </c>
      <c r="E485" s="94">
        <f ca="1"/>
        <v>0.48705662705139741</v>
      </c>
      <c r="F485" s="94">
        <f ca="1"/>
        <v>0.28831587380665225</v>
      </c>
      <c r="G485" s="95">
        <f ca="1"/>
        <v>0.11610229072835265</v>
      </c>
      <c r="I485" s="92">
        <f ca="1"/>
        <v>8.0568896927951647E-2</v>
      </c>
      <c r="J485" s="92">
        <f ca="1"/>
        <v>8.0568896927951647E-2</v>
      </c>
      <c r="K485" s="92">
        <f ca="1"/>
        <v>0.16731869462634993</v>
      </c>
      <c r="L485" s="92">
        <f ca="1"/>
        <v>5.8167936913736229E-2</v>
      </c>
      <c r="M485" s="92">
        <f ca="1"/>
        <v>9.7090780517910702E-2</v>
      </c>
      <c r="N485" s="92">
        <f ca="1"/>
        <v>8.0568896927951647E-2</v>
      </c>
      <c r="O485" s="92">
        <f ca="1"/>
        <v>7.1903192912617556E-2</v>
      </c>
      <c r="P485" s="92">
        <f ca="1"/>
        <v>0.16731869462634993</v>
      </c>
      <c r="Q485" s="92">
        <f ca="1"/>
        <v>5.8167936913736229E-2</v>
      </c>
      <c r="R485" s="92">
        <f ca="1"/>
        <v>9.4275785024037911E-2</v>
      </c>
      <c r="AB485" s="93">
        <f ca="1"/>
        <v>0.485152941089664</v>
      </c>
      <c r="AC485" s="94">
        <f ca="1"/>
        <v>0.48705662705139741</v>
      </c>
      <c r="AD485" s="94">
        <f ca="1"/>
        <v>0.28831587380665225</v>
      </c>
      <c r="AE485" s="95">
        <f ca="1"/>
        <v>0.11610229072835265</v>
      </c>
      <c r="AG485" s="92">
        <f ca="1"/>
        <v>8.0568896927951647E-2</v>
      </c>
      <c r="AH485" s="92">
        <f ca="1"/>
        <v>3.4817542710485351E-2</v>
      </c>
      <c r="AI485" s="92">
        <f ca="1"/>
        <v>5.6859738235285111E-2</v>
      </c>
      <c r="AJ485" s="92">
        <f ca="1"/>
        <v>5.8167936913736243E-2</v>
      </c>
      <c r="AK485" s="92">
        <f ca="1"/>
        <v>3.4817542710485351E-2</v>
      </c>
      <c r="AL485" s="92">
        <f ca="1"/>
        <v>5.6859738235285111E-2</v>
      </c>
      <c r="AM485" s="92">
        <f ca="1"/>
        <v>5.6859738235285111E-2</v>
      </c>
      <c r="AN485" s="92">
        <f ca="1"/>
        <v>5.6859738235285111E-2</v>
      </c>
      <c r="AO485" s="92">
        <f ca="1"/>
        <v>5.8167936913736243E-2</v>
      </c>
      <c r="AP485" s="92">
        <f ca="1"/>
        <v>3.4817542710485351E-2</v>
      </c>
    </row>
    <row r="486" spans="4:42" ht="24" customHeight="1">
      <c r="D486" s="93">
        <f ca="1"/>
        <v>0.76048570793876813</v>
      </c>
      <c r="E486" s="94">
        <f ca="1"/>
        <v>0.11889203300506801</v>
      </c>
      <c r="F486" s="94">
        <f ca="1"/>
        <v>4.7925640546711223E-2</v>
      </c>
      <c r="G486" s="95">
        <f ca="1"/>
        <v>0.36881771596169233</v>
      </c>
      <c r="I486" s="92">
        <f ca="1"/>
        <v>9.2028193796700797E-2</v>
      </c>
      <c r="J486" s="92">
        <f ca="1"/>
        <v>9.2028193796700797E-2</v>
      </c>
      <c r="K486" s="92">
        <f ca="1"/>
        <v>0.19111639655007751</v>
      </c>
      <c r="L486" s="92">
        <f ca="1"/>
        <v>6.6441150061152698E-2</v>
      </c>
      <c r="M486" s="92">
        <f ca="1"/>
        <v>0.11089998133355827</v>
      </c>
      <c r="N486" s="92">
        <f ca="1"/>
        <v>9.2028193796700797E-2</v>
      </c>
      <c r="O486" s="92">
        <f ca="1"/>
        <v>8.2129968564435746E-2</v>
      </c>
      <c r="P486" s="92">
        <f ca="1"/>
        <v>0.19111639655007751</v>
      </c>
      <c r="Q486" s="92">
        <f ca="1"/>
        <v>6.6441150061152698E-2</v>
      </c>
      <c r="R486" s="92">
        <f ca="1"/>
        <v>0.10768460963648002</v>
      </c>
      <c r="AB486" s="93">
        <f ca="1"/>
        <v>0.76048570793876813</v>
      </c>
      <c r="AC486" s="94">
        <f ca="1"/>
        <v>0.11889203300506801</v>
      </c>
      <c r="AD486" s="94">
        <f ca="1"/>
        <v>4.7925640546711223E-2</v>
      </c>
      <c r="AE486" s="95">
        <f ca="1"/>
        <v>0.36881771596169233</v>
      </c>
      <c r="AG486" s="92">
        <f ca="1"/>
        <v>9.2028193796700797E-2</v>
      </c>
      <c r="AH486" s="92">
        <f ca="1"/>
        <v>3.9769634316214955E-2</v>
      </c>
      <c r="AI486" s="92">
        <f ca="1"/>
        <v>6.4946886566236761E-2</v>
      </c>
      <c r="AJ486" s="92">
        <f ca="1"/>
        <v>6.6441150061152698E-2</v>
      </c>
      <c r="AK486" s="92">
        <f ca="1"/>
        <v>3.9769634316214955E-2</v>
      </c>
      <c r="AL486" s="92">
        <f ca="1"/>
        <v>6.4946886566236761E-2</v>
      </c>
      <c r="AM486" s="92">
        <f ca="1"/>
        <v>6.4946886566236761E-2</v>
      </c>
      <c r="AN486" s="92">
        <f ca="1"/>
        <v>6.4946886566236761E-2</v>
      </c>
      <c r="AO486" s="92">
        <f ca="1"/>
        <v>6.6441150061152698E-2</v>
      </c>
      <c r="AP486" s="92">
        <f ca="1"/>
        <v>3.9769634316214955E-2</v>
      </c>
    </row>
    <row r="487" spans="4:42" ht="24" customHeight="1">
      <c r="D487" s="93">
        <f ca="1"/>
        <v>0.37695569748021973</v>
      </c>
      <c r="E487" s="94">
        <f ca="1"/>
        <v>0.3768896283566483</v>
      </c>
      <c r="F487" s="94">
        <f ca="1"/>
        <v>0.65312448070508333</v>
      </c>
      <c r="G487" s="95">
        <f ca="1"/>
        <v>0.78936869929350406</v>
      </c>
      <c r="I487" s="85">
        <f ca="1"/>
        <v>-0.48740588953372038</v>
      </c>
      <c r="J487" s="85">
        <f ca="1"/>
        <v>-0.48740588953372038</v>
      </c>
      <c r="K487" s="85">
        <f ca="1"/>
        <v>-1.0122034718050634</v>
      </c>
      <c r="L487" s="85">
        <f ca="1"/>
        <v>-0.35189007315234855</v>
      </c>
      <c r="M487" s="85">
        <f ca="1"/>
        <v>-0.58735591584645219</v>
      </c>
      <c r="N487" s="85">
        <f ca="1"/>
        <v>-0.48740588953372038</v>
      </c>
      <c r="O487" s="85">
        <f ca="1"/>
        <v>-0.43498224548399594</v>
      </c>
      <c r="P487" s="85">
        <f ca="1"/>
        <v>-1.0122034718050634</v>
      </c>
      <c r="Q487" s="85">
        <f ca="1"/>
        <v>-0.35189007315234855</v>
      </c>
      <c r="R487" s="85">
        <f ca="1"/>
        <v>-0.57032644870665217</v>
      </c>
      <c r="AB487" s="93">
        <f ca="1"/>
        <v>0.37695569748021973</v>
      </c>
      <c r="AC487" s="94">
        <f ca="1"/>
        <v>0.3768896283566483</v>
      </c>
      <c r="AD487" s="94">
        <f ca="1"/>
        <v>0.65312448070508333</v>
      </c>
      <c r="AE487" s="95">
        <f ca="1"/>
        <v>0.78936869929350406</v>
      </c>
      <c r="AG487" s="85">
        <f ca="1"/>
        <v>-0.48740588953372038</v>
      </c>
      <c r="AH487" s="85">
        <f ca="1"/>
        <v>-0.21063060341210821</v>
      </c>
      <c r="AI487" s="85">
        <f ca="1"/>
        <v>-0.34397605465551462</v>
      </c>
      <c r="AJ487" s="85">
        <f ca="1"/>
        <v>-0.35189007315234849</v>
      </c>
      <c r="AK487" s="85">
        <f ca="1"/>
        <v>-0.21063060341210821</v>
      </c>
      <c r="AL487" s="85">
        <f ca="1"/>
        <v>-0.34397605465551462</v>
      </c>
      <c r="AM487" s="85">
        <f ca="1"/>
        <v>-0.34397605465551462</v>
      </c>
      <c r="AN487" s="85">
        <f ca="1"/>
        <v>-0.34397605465551462</v>
      </c>
      <c r="AO487" s="85">
        <f ca="1"/>
        <v>-0.35189007315234849</v>
      </c>
      <c r="AP487" s="85">
        <f ca="1"/>
        <v>-0.21063060341210821</v>
      </c>
    </row>
    <row r="489" spans="4:42" ht="24" customHeight="1">
      <c r="E489" t="s">
        <v>119</v>
      </c>
      <c r="G489" cm="1">
        <f t="array" ref="G489:G500">_xlfn.SEQUENCE(12,1)</f>
        <v>1</v>
      </c>
      <c r="I489" s="84" cm="1">
        <f t="array" aca="1" ref="I489:I500" ca="1">_xlfn.LET(_xlpm.z, I476:I487, EXP(_xlpm.z) / SUM(EXP(_xlpm.z)))</f>
        <v>8.4923704892784502E-2</v>
      </c>
      <c r="J489" s="84" cm="1">
        <f t="array" aca="1" ref="J489:J500" ca="1">_xlfn.LET(_xlpm.z, J476:J487, EXP(_xlpm.z) / SUM(EXP(_xlpm.z)))</f>
        <v>8.4923704892784502E-2</v>
      </c>
      <c r="K489" s="84" cm="1">
        <f t="array" aca="1" ref="K489:K500" ca="1">_xlfn.LET(_xlpm.z, K476:K487, EXP(_xlpm.z) / SUM(EXP(_xlpm.z)))</f>
        <v>8.2151121613103215E-2</v>
      </c>
      <c r="L489" s="84" cm="1">
        <f t="array" aca="1" ref="L489:L500" ca="1">_xlfn.LET(_xlpm.z, L476:L487, EXP(_xlpm.z) / SUM(EXP(_xlpm.z)))</f>
        <v>8.4872045711747959E-2</v>
      </c>
      <c r="M489" s="84" cm="1">
        <f t="array" aca="1" ref="M489:M500" ca="1">_xlfn.LET(_xlpm.z, M476:M487, EXP(_xlpm.z) / SUM(EXP(_xlpm.z)))</f>
        <v>8.4760327787125292E-2</v>
      </c>
      <c r="N489" s="84" cm="1">
        <f t="array" aca="1" ref="N489:N500" ca="1">_xlfn.LET(_xlpm.z, N476:N487, EXP(_xlpm.z) / SUM(EXP(_xlpm.z)))</f>
        <v>8.4923704892784502E-2</v>
      </c>
      <c r="O489" s="84" cm="1">
        <f t="array" aca="1" ref="O489:O500" ca="1">_xlfn.LET(_xlpm.z, O476:O487, EXP(_xlpm.z) / SUM(EXP(_xlpm.z)))</f>
        <v>8.4940749641728305E-2</v>
      </c>
      <c r="P489" s="84" cm="1">
        <f t="array" aca="1" ref="P489:P500" ca="1">_xlfn.LET(_xlpm.z, P476:P487, EXP(_xlpm.z) / SUM(EXP(_xlpm.z)))</f>
        <v>8.2151121613103215E-2</v>
      </c>
      <c r="Q489" s="84" cm="1">
        <f t="array" aca="1" ref="Q489:Q500" ca="1">_xlfn.LET(_xlpm.z, Q476:Q487, EXP(_xlpm.z) / SUM(EXP(_xlpm.z)))</f>
        <v>8.4872045711747959E-2</v>
      </c>
      <c r="R489" s="84" cm="1">
        <f t="array" aca="1" ref="R489:R500" ca="1">_xlfn.LET(_xlpm.z, R476:R487, EXP(_xlpm.z) / SUM(EXP(_xlpm.z)))</f>
        <v>8.4800349816625611E-2</v>
      </c>
      <c r="AC489" t="s">
        <v>119</v>
      </c>
      <c r="AE489" cm="1">
        <f t="array" ref="AE489:AE500">_xlfn.SEQUENCE(12,1)</f>
        <v>1</v>
      </c>
      <c r="AG489" s="84" cm="1">
        <f t="array" aca="1" ref="AG489:AG500" ca="1">_xlfn.LET(_xlpm.z, AG476:AG487, EXP(_xlpm.z) / SUM(EXP(_xlpm.z)))</f>
        <v>8.4923704892784502E-2</v>
      </c>
      <c r="AH489" s="84" cm="1">
        <f t="array" aca="1" ref="AH489:AH500" ca="1">_xlfn.LET(_xlpm.z, AH476:AH487, EXP(_xlpm.z) / SUM(EXP(_xlpm.z)))</f>
        <v>8.4491179264699345E-2</v>
      </c>
      <c r="AI489" s="84" cm="1">
        <f t="array" aca="1" ref="AI489:AI500" ca="1">_xlfn.LET(_xlpm.z, AI476:AI487, EXP(_xlpm.z) / SUM(EXP(_xlpm.z)))</f>
        <v>8.4859435000974134E-2</v>
      </c>
      <c r="AJ489" s="84" cm="1">
        <f t="array" aca="1" ref="AJ489:AJ500" ca="1">_xlfn.LET(_xlpm.z, AJ476:AJ487, EXP(_xlpm.z) / SUM(EXP(_xlpm.z)))</f>
        <v>8.4872045711747959E-2</v>
      </c>
      <c r="AK489" s="84" cm="1">
        <f t="array" aca="1" ref="AK489:AK500" ca="1">_xlfn.LET(_xlpm.z, AK476:AK487, EXP(_xlpm.z) / SUM(EXP(_xlpm.z)))</f>
        <v>8.4491179264699345E-2</v>
      </c>
      <c r="AL489" s="84" cm="1">
        <f t="array" aca="1" ref="AL489:AL500" ca="1">_xlfn.LET(_xlpm.z, AL476:AL487, EXP(_xlpm.z) / SUM(EXP(_xlpm.z)))</f>
        <v>8.4859435000974134E-2</v>
      </c>
      <c r="AM489" s="84" cm="1">
        <f t="array" aca="1" ref="AM489:AM500" ca="1">_xlfn.LET(_xlpm.z, AM476:AM487, EXP(_xlpm.z) / SUM(EXP(_xlpm.z)))</f>
        <v>8.4859435000974134E-2</v>
      </c>
      <c r="AN489" s="84" cm="1">
        <f t="array" aca="1" ref="AN489:AN500" ca="1">_xlfn.LET(_xlpm.z, AN476:AN487, EXP(_xlpm.z) / SUM(EXP(_xlpm.z)))</f>
        <v>8.4859435000974134E-2</v>
      </c>
      <c r="AO489" s="84" cm="1">
        <f t="array" aca="1" ref="AO489:AO500" ca="1">_xlfn.LET(_xlpm.z, AO476:AO487, EXP(_xlpm.z) / SUM(EXP(_xlpm.z)))</f>
        <v>8.4872045711747959E-2</v>
      </c>
      <c r="AP489" s="84" cm="1">
        <f t="array" aca="1" ref="AP489:AP500" ca="1">_xlfn.LET(_xlpm.z, AP476:AP487, EXP(_xlpm.z) / SUM(EXP(_xlpm.z)))</f>
        <v>8.4491179264699345E-2</v>
      </c>
    </row>
    <row r="490" spans="4:42" ht="24" customHeight="1">
      <c r="G490">
        <v>2</v>
      </c>
      <c r="I490" s="92">
        <f ca="1"/>
        <v>7.4181416394292071E-2</v>
      </c>
      <c r="J490" s="92">
        <f ca="1"/>
        <v>7.4181416394292071E-2</v>
      </c>
      <c r="K490" s="92">
        <f ca="1"/>
        <v>6.2035468789799694E-2</v>
      </c>
      <c r="L490" s="92">
        <f ca="1"/>
        <v>7.6976986390730751E-2</v>
      </c>
      <c r="M490" s="92">
        <f ca="1"/>
        <v>7.2013604767366207E-2</v>
      </c>
      <c r="N490" s="92">
        <f ca="1"/>
        <v>7.4181416394292071E-2</v>
      </c>
      <c r="O490" s="92">
        <f ca="1"/>
        <v>7.5283443934312272E-2</v>
      </c>
      <c r="P490" s="92">
        <f ca="1"/>
        <v>6.2035468789799694E-2</v>
      </c>
      <c r="Q490" s="92">
        <f ca="1"/>
        <v>7.6976986390730751E-2</v>
      </c>
      <c r="R490" s="92">
        <f ca="1"/>
        <v>7.238884825717698E-2</v>
      </c>
      <c r="AE490">
        <v>2</v>
      </c>
      <c r="AG490" s="92">
        <f ca="1"/>
        <v>7.4181416394292071E-2</v>
      </c>
      <c r="AH490" s="92">
        <f ca="1"/>
        <v>7.9694762067745312E-2</v>
      </c>
      <c r="AI490" s="92">
        <f ca="1"/>
        <v>7.7134742178931681E-2</v>
      </c>
      <c r="AJ490" s="92">
        <f ca="1"/>
        <v>7.6976986390730751E-2</v>
      </c>
      <c r="AK490" s="92">
        <f ca="1"/>
        <v>7.9694762067745312E-2</v>
      </c>
      <c r="AL490" s="92">
        <f ca="1"/>
        <v>7.7134742178931681E-2</v>
      </c>
      <c r="AM490" s="92">
        <f ca="1"/>
        <v>7.7134742178931681E-2</v>
      </c>
      <c r="AN490" s="92">
        <f ca="1"/>
        <v>7.7134742178931681E-2</v>
      </c>
      <c r="AO490" s="92">
        <f ca="1"/>
        <v>7.6976986390730751E-2</v>
      </c>
      <c r="AP490" s="92">
        <f ca="1"/>
        <v>7.9694762067745312E-2</v>
      </c>
    </row>
    <row r="491" spans="4:42" ht="24" customHeight="1">
      <c r="G491">
        <v>3</v>
      </c>
      <c r="I491" s="92">
        <f ca="1"/>
        <v>7.4142318623897627E-2</v>
      </c>
      <c r="J491" s="92">
        <f ca="1"/>
        <v>7.4142318623897627E-2</v>
      </c>
      <c r="K491" s="92">
        <f ca="1"/>
        <v>6.1967587397060125E-2</v>
      </c>
      <c r="L491" s="92">
        <f ca="1"/>
        <v>7.6947693256289584E-2</v>
      </c>
      <c r="M491" s="92">
        <f ca="1"/>
        <v>7.1967868731199411E-2</v>
      </c>
      <c r="N491" s="92">
        <f ca="1"/>
        <v>7.4142318623897627E-2</v>
      </c>
      <c r="O491" s="92">
        <f ca="1"/>
        <v>7.524803201884199E-2</v>
      </c>
      <c r="P491" s="92">
        <f ca="1"/>
        <v>6.1967587397060125E-2</v>
      </c>
      <c r="Q491" s="92">
        <f ca="1"/>
        <v>7.6947693256289584E-2</v>
      </c>
      <c r="R491" s="92">
        <f ca="1"/>
        <v>7.2344206446327844E-2</v>
      </c>
      <c r="AE491">
        <v>3</v>
      </c>
      <c r="AG491" s="92">
        <f ca="1"/>
        <v>7.4142318623897627E-2</v>
      </c>
      <c r="AH491" s="92">
        <f ca="1"/>
        <v>7.9676607648882722E-2</v>
      </c>
      <c r="AI491" s="92">
        <f ca="1"/>
        <v>7.7106049042296843E-2</v>
      </c>
      <c r="AJ491" s="92">
        <f ca="1"/>
        <v>7.6947693256289584E-2</v>
      </c>
      <c r="AK491" s="92">
        <f ca="1"/>
        <v>7.9676607648882722E-2</v>
      </c>
      <c r="AL491" s="92">
        <f ca="1"/>
        <v>7.7106049042296843E-2</v>
      </c>
      <c r="AM491" s="92">
        <f ca="1"/>
        <v>7.7106049042296843E-2</v>
      </c>
      <c r="AN491" s="92">
        <f ca="1"/>
        <v>7.7106049042296843E-2</v>
      </c>
      <c r="AO491" s="92">
        <f ca="1"/>
        <v>7.6947693256289584E-2</v>
      </c>
      <c r="AP491" s="92">
        <f ca="1"/>
        <v>7.9676607648882722E-2</v>
      </c>
    </row>
    <row r="492" spans="4:42" ht="24" customHeight="1">
      <c r="G492">
        <v>4</v>
      </c>
      <c r="I492" s="92">
        <f ca="1"/>
        <v>8.5143251776144319E-2</v>
      </c>
      <c r="J492" s="92">
        <f ca="1"/>
        <v>8.5143251776144319E-2</v>
      </c>
      <c r="K492" s="92">
        <f ca="1"/>
        <v>8.2592786579227376E-2</v>
      </c>
      <c r="L492" s="92">
        <f ca="1"/>
        <v>8.5030397626464249E-2</v>
      </c>
      <c r="M492" s="92">
        <f ca="1"/>
        <v>8.5024457081099333E-2</v>
      </c>
      <c r="N492" s="92">
        <f ca="1"/>
        <v>8.5143251776144319E-2</v>
      </c>
      <c r="O492" s="92">
        <f ca="1"/>
        <v>8.5136694948350522E-2</v>
      </c>
      <c r="P492" s="92">
        <f ca="1"/>
        <v>8.2592786579227376E-2</v>
      </c>
      <c r="Q492" s="92">
        <f ca="1"/>
        <v>8.5030397626464249E-2</v>
      </c>
      <c r="R492" s="92">
        <f ca="1"/>
        <v>8.5056930615604862E-2</v>
      </c>
      <c r="AE492">
        <v>4</v>
      </c>
      <c r="AG492" s="92">
        <f ca="1"/>
        <v>8.5143251776144319E-2</v>
      </c>
      <c r="AH492" s="92">
        <f ca="1"/>
        <v>8.4585503208192955E-2</v>
      </c>
      <c r="AI492" s="92">
        <f ca="1"/>
        <v>8.5014199331676837E-2</v>
      </c>
      <c r="AJ492" s="92">
        <f ca="1"/>
        <v>8.5030397626464249E-2</v>
      </c>
      <c r="AK492" s="92">
        <f ca="1"/>
        <v>8.4585503208192955E-2</v>
      </c>
      <c r="AL492" s="92">
        <f ca="1"/>
        <v>8.5014199331676837E-2</v>
      </c>
      <c r="AM492" s="92">
        <f ca="1"/>
        <v>8.5014199331676837E-2</v>
      </c>
      <c r="AN492" s="92">
        <f ca="1"/>
        <v>8.5014199331676837E-2</v>
      </c>
      <c r="AO492" s="92">
        <f ca="1"/>
        <v>8.5030397626464249E-2</v>
      </c>
      <c r="AP492" s="92">
        <f ca="1"/>
        <v>8.4585503208192955E-2</v>
      </c>
    </row>
    <row r="493" spans="4:42" ht="24" customHeight="1">
      <c r="G493">
        <v>5</v>
      </c>
      <c r="I493" s="92">
        <f ca="1"/>
        <v>9.5577265511515366E-2</v>
      </c>
      <c r="J493" s="92">
        <f ca="1"/>
        <v>9.5577265511515366E-2</v>
      </c>
      <c r="K493" s="92">
        <f ca="1"/>
        <v>0.10500314812741347</v>
      </c>
      <c r="L493" s="92">
        <f ca="1"/>
        <v>9.243150301173933E-2</v>
      </c>
      <c r="M493" s="92">
        <f ca="1"/>
        <v>9.7733490325837502E-2</v>
      </c>
      <c r="N493" s="92">
        <f ca="1"/>
        <v>9.5577265511515366E-2</v>
      </c>
      <c r="O493" s="92">
        <f ca="1"/>
        <v>9.438899277168826E-2</v>
      </c>
      <c r="P493" s="92">
        <f ca="1"/>
        <v>0.10500314812741347</v>
      </c>
      <c r="Q493" s="92">
        <f ca="1"/>
        <v>9.243150301173933E-2</v>
      </c>
      <c r="R493" s="92">
        <f ca="1"/>
        <v>9.7376723699007961E-2</v>
      </c>
      <c r="AE493">
        <v>5</v>
      </c>
      <c r="AG493" s="92">
        <f ca="1"/>
        <v>9.5577265511515366E-2</v>
      </c>
      <c r="AH493" s="92">
        <f ca="1"/>
        <v>8.8918384646108212E-2</v>
      </c>
      <c r="AI493" s="92">
        <f ca="1"/>
        <v>9.2240596930649218E-2</v>
      </c>
      <c r="AJ493" s="92">
        <f ca="1"/>
        <v>9.243150301173933E-2</v>
      </c>
      <c r="AK493" s="92">
        <f ca="1"/>
        <v>8.8918384646108212E-2</v>
      </c>
      <c r="AL493" s="92">
        <f ca="1"/>
        <v>9.2240596930649218E-2</v>
      </c>
      <c r="AM493" s="92">
        <f ca="1"/>
        <v>9.2240596930649218E-2</v>
      </c>
      <c r="AN493" s="92">
        <f ca="1"/>
        <v>9.2240596930649218E-2</v>
      </c>
      <c r="AO493" s="92">
        <f ca="1"/>
        <v>9.243150301173933E-2</v>
      </c>
      <c r="AP493" s="92">
        <f ca="1"/>
        <v>8.8918384646108212E-2</v>
      </c>
    </row>
    <row r="494" spans="4:42" ht="24" customHeight="1">
      <c r="G494">
        <v>6</v>
      </c>
      <c r="I494" s="92">
        <f ca="1"/>
        <v>8.231401645924491E-2</v>
      </c>
      <c r="J494" s="92">
        <f ca="1"/>
        <v>8.231401645924491E-2</v>
      </c>
      <c r="K494" s="92">
        <f ca="1"/>
        <v>7.6995142426114563E-2</v>
      </c>
      <c r="L494" s="92">
        <f ca="1"/>
        <v>8.2980936534958236E-2</v>
      </c>
      <c r="M494" s="92">
        <f ca="1"/>
        <v>8.1631504341440217E-2</v>
      </c>
      <c r="N494" s="92">
        <f ca="1"/>
        <v>8.231401645924491E-2</v>
      </c>
      <c r="O494" s="92">
        <f ca="1"/>
        <v>8.2607388510677615E-2</v>
      </c>
      <c r="P494" s="92">
        <f ca="1"/>
        <v>7.6995142426114563E-2</v>
      </c>
      <c r="Q494" s="92">
        <f ca="1"/>
        <v>8.2980936534958236E-2</v>
      </c>
      <c r="R494" s="92">
        <f ca="1"/>
        <v>8.1759159653443506E-2</v>
      </c>
      <c r="AE494">
        <v>6</v>
      </c>
      <c r="AG494" s="92">
        <f ca="1"/>
        <v>8.231401645924491E-2</v>
      </c>
      <c r="AH494" s="92">
        <f ca="1"/>
        <v>8.3359206098938682E-2</v>
      </c>
      <c r="AI494" s="92">
        <f ca="1"/>
        <v>8.3010664929933323E-2</v>
      </c>
      <c r="AJ494" s="92">
        <f ca="1"/>
        <v>8.2980936534958236E-2</v>
      </c>
      <c r="AK494" s="92">
        <f ca="1"/>
        <v>8.3359206098938682E-2</v>
      </c>
      <c r="AL494" s="92">
        <f ca="1"/>
        <v>8.3010664929933323E-2</v>
      </c>
      <c r="AM494" s="92">
        <f ca="1"/>
        <v>8.3010664929933323E-2</v>
      </c>
      <c r="AN494" s="92">
        <f ca="1"/>
        <v>8.3010664929933323E-2</v>
      </c>
      <c r="AO494" s="92">
        <f ca="1"/>
        <v>8.2980936534958236E-2</v>
      </c>
      <c r="AP494" s="92">
        <f ca="1"/>
        <v>8.3359206098938682E-2</v>
      </c>
    </row>
    <row r="495" spans="4:42" ht="24" customHeight="1">
      <c r="G495">
        <v>7</v>
      </c>
      <c r="I495" s="92">
        <f ca="1"/>
        <v>6.1224682912317953E-2</v>
      </c>
      <c r="J495" s="92">
        <f ca="1"/>
        <v>6.1224682912317953E-2</v>
      </c>
      <c r="K495" s="92">
        <f ca="1"/>
        <v>4.1639665748185048E-2</v>
      </c>
      <c r="L495" s="92">
        <f ca="1"/>
        <v>6.7014949775723934E-2</v>
      </c>
      <c r="M495" s="92">
        <f ca="1"/>
        <v>5.7141281144973535E-2</v>
      </c>
      <c r="N495" s="92">
        <f ca="1"/>
        <v>6.1224682912317953E-2</v>
      </c>
      <c r="O495" s="92">
        <f ca="1"/>
        <v>6.3430440738854149E-2</v>
      </c>
      <c r="P495" s="92">
        <f ca="1"/>
        <v>4.1639665748185048E-2</v>
      </c>
      <c r="Q495" s="92">
        <f ca="1"/>
        <v>6.7014949775723934E-2</v>
      </c>
      <c r="R495" s="92">
        <f ca="1"/>
        <v>5.7825567388712758E-2</v>
      </c>
      <c r="AE495">
        <v>7</v>
      </c>
      <c r="AG495" s="92">
        <f ca="1"/>
        <v>6.1224682912317953E-2</v>
      </c>
      <c r="AH495" s="92">
        <f ca="1"/>
        <v>7.3350379415735092E-2</v>
      </c>
      <c r="AI495" s="92">
        <f ca="1"/>
        <v>6.7361923703543353E-2</v>
      </c>
      <c r="AJ495" s="92">
        <f ca="1"/>
        <v>6.7014949775723934E-2</v>
      </c>
      <c r="AK495" s="92">
        <f ca="1"/>
        <v>7.3350379415735092E-2</v>
      </c>
      <c r="AL495" s="92">
        <f ca="1"/>
        <v>6.7361923703543353E-2</v>
      </c>
      <c r="AM495" s="92">
        <f ca="1"/>
        <v>6.7361923703543353E-2</v>
      </c>
      <c r="AN495" s="92">
        <f ca="1"/>
        <v>6.7361923703543353E-2</v>
      </c>
      <c r="AO495" s="92">
        <f ca="1"/>
        <v>6.7014949775723934E-2</v>
      </c>
      <c r="AP495" s="92">
        <f ca="1"/>
        <v>7.3350379415735092E-2</v>
      </c>
    </row>
    <row r="496" spans="4:42" ht="24" customHeight="1">
      <c r="G496">
        <v>8</v>
      </c>
      <c r="I496" s="92">
        <f ca="1"/>
        <v>6.366840480970111E-2</v>
      </c>
      <c r="J496" s="92">
        <f ca="1"/>
        <v>6.366840480970111E-2</v>
      </c>
      <c r="K496" s="92">
        <f ca="1"/>
        <v>4.5165419979817066E-2</v>
      </c>
      <c r="L496" s="92">
        <f ca="1"/>
        <v>6.8935549962163625E-2</v>
      </c>
      <c r="M496" s="92">
        <f ca="1"/>
        <v>5.9900849195191529E-2</v>
      </c>
      <c r="N496" s="92">
        <f ca="1"/>
        <v>6.366840480970111E-2</v>
      </c>
      <c r="O496" s="92">
        <f ca="1"/>
        <v>6.5685115950036385E-2</v>
      </c>
      <c r="P496" s="92">
        <f ca="1"/>
        <v>4.5165419979817066E-2</v>
      </c>
      <c r="Q496" s="92">
        <f ca="1"/>
        <v>6.8935549962163625E-2</v>
      </c>
      <c r="R496" s="92">
        <f ca="1"/>
        <v>6.0535346970373098E-2</v>
      </c>
      <c r="AE496">
        <v>8</v>
      </c>
      <c r="AG496" s="92">
        <f ca="1"/>
        <v>6.366840480970111E-2</v>
      </c>
      <c r="AH496" s="92">
        <f ca="1"/>
        <v>7.4601530429097229E-2</v>
      </c>
      <c r="AI496" s="92">
        <f ca="1"/>
        <v>6.9248447598743171E-2</v>
      </c>
      <c r="AJ496" s="92">
        <f ca="1"/>
        <v>6.8935549962163625E-2</v>
      </c>
      <c r="AK496" s="92">
        <f ca="1"/>
        <v>7.4601530429097229E-2</v>
      </c>
      <c r="AL496" s="92">
        <f ca="1"/>
        <v>6.9248447598743171E-2</v>
      </c>
      <c r="AM496" s="92">
        <f ca="1"/>
        <v>6.9248447598743171E-2</v>
      </c>
      <c r="AN496" s="92">
        <f ca="1"/>
        <v>6.9248447598743171E-2</v>
      </c>
      <c r="AO496" s="92">
        <f ca="1"/>
        <v>6.8935549962163625E-2</v>
      </c>
      <c r="AP496" s="92">
        <f ca="1"/>
        <v>7.4601530429097229E-2</v>
      </c>
    </row>
    <row r="497" spans="1:42" ht="24" customHeight="1">
      <c r="G497">
        <v>9</v>
      </c>
      <c r="I497" s="92">
        <f ca="1"/>
        <v>7.4071411608751872E-2</v>
      </c>
      <c r="J497" s="92">
        <f ca="1"/>
        <v>7.4071411608751872E-2</v>
      </c>
      <c r="K497" s="92">
        <f ca="1"/>
        <v>6.1844577225856345E-2</v>
      </c>
      <c r="L497" s="92">
        <f ca="1"/>
        <v>7.6894556792592161E-2</v>
      </c>
      <c r="M497" s="92">
        <f ca="1"/>
        <v>7.1884935295434507E-2</v>
      </c>
      <c r="N497" s="92">
        <f ca="1"/>
        <v>7.4071411608751872E-2</v>
      </c>
      <c r="O497" s="92">
        <f ca="1"/>
        <v>7.5183804478774596E-2</v>
      </c>
      <c r="P497" s="92">
        <f ca="1"/>
        <v>6.1844577225856345E-2</v>
      </c>
      <c r="Q497" s="92">
        <f ca="1"/>
        <v>7.6894556792592161E-2</v>
      </c>
      <c r="R497" s="92">
        <f ca="1"/>
        <v>7.2263255077603977E-2</v>
      </c>
      <c r="AE497">
        <v>9</v>
      </c>
      <c r="AG497" s="92">
        <f ca="1"/>
        <v>7.4071411608751872E-2</v>
      </c>
      <c r="AH497" s="92">
        <f ca="1"/>
        <v>7.964366924541165E-2</v>
      </c>
      <c r="AI497" s="92">
        <f ca="1"/>
        <v>7.7054000321310656E-2</v>
      </c>
      <c r="AJ497" s="92">
        <f ca="1"/>
        <v>7.6894556792592161E-2</v>
      </c>
      <c r="AK497" s="92">
        <f ca="1"/>
        <v>7.964366924541165E-2</v>
      </c>
      <c r="AL497" s="92">
        <f ca="1"/>
        <v>7.7054000321310656E-2</v>
      </c>
      <c r="AM497" s="92">
        <f ca="1"/>
        <v>7.7054000321310656E-2</v>
      </c>
      <c r="AN497" s="92">
        <f ca="1"/>
        <v>7.7054000321310656E-2</v>
      </c>
      <c r="AO497" s="92">
        <f ca="1"/>
        <v>7.6894556792592161E-2</v>
      </c>
      <c r="AP497" s="92">
        <f ca="1"/>
        <v>7.964366924541165E-2</v>
      </c>
    </row>
    <row r="498" spans="1:42" ht="24" customHeight="1">
      <c r="G498">
        <v>10</v>
      </c>
      <c r="I498" s="92">
        <f ca="1"/>
        <v>0.11820412226140395</v>
      </c>
      <c r="J498" s="92">
        <f ca="1"/>
        <v>0.11820412226140395</v>
      </c>
      <c r="K498" s="92">
        <f ca="1"/>
        <v>0.16324411632397898</v>
      </c>
      <c r="L498" s="92">
        <f ca="1"/>
        <v>0.10775601744559786</v>
      </c>
      <c r="M498" s="92">
        <f ca="1"/>
        <v>0.12625379717375074</v>
      </c>
      <c r="N498" s="92">
        <f ca="1"/>
        <v>0.11820412226140395</v>
      </c>
      <c r="O498" s="92">
        <f ca="1"/>
        <v>0.11409701361072189</v>
      </c>
      <c r="P498" s="92">
        <f ca="1"/>
        <v>0.16324411632397898</v>
      </c>
      <c r="Q498" s="92">
        <f ca="1"/>
        <v>0.10775601744559786</v>
      </c>
      <c r="R498" s="92">
        <f ca="1"/>
        <v>0.12486252059262591</v>
      </c>
      <c r="AE498">
        <v>10</v>
      </c>
      <c r="AG498" s="92">
        <f ca="1"/>
        <v>0.11820412226140395</v>
      </c>
      <c r="AH498" s="92">
        <f ca="1"/>
        <v>9.7469594826551972E-2</v>
      </c>
      <c r="AI498" s="92">
        <f ca="1"/>
        <v>0.10716310823582711</v>
      </c>
      <c r="AJ498" s="92">
        <f ca="1"/>
        <v>0.10775601744559786</v>
      </c>
      <c r="AK498" s="92">
        <f ca="1"/>
        <v>9.7469594826551972E-2</v>
      </c>
      <c r="AL498" s="92">
        <f ca="1"/>
        <v>0.10716310823582711</v>
      </c>
      <c r="AM498" s="92">
        <f ca="1"/>
        <v>0.10716310823582711</v>
      </c>
      <c r="AN498" s="92">
        <f ca="1"/>
        <v>0.10716310823582711</v>
      </c>
      <c r="AO498" s="92">
        <f ca="1"/>
        <v>0.10775601744559786</v>
      </c>
      <c r="AP498" s="92">
        <f ca="1"/>
        <v>9.7469594826551972E-2</v>
      </c>
    </row>
    <row r="499" spans="1:42" ht="24" customHeight="1">
      <c r="G499">
        <v>11</v>
      </c>
      <c r="I499" s="92">
        <f ca="1"/>
        <v>0.11956644913569783</v>
      </c>
      <c r="J499" s="92">
        <f ca="1"/>
        <v>0.11956644913569783</v>
      </c>
      <c r="K499" s="92">
        <f ca="1"/>
        <v>0.16717554509107088</v>
      </c>
      <c r="L499" s="92">
        <f ca="1"/>
        <v>0.10865120387391355</v>
      </c>
      <c r="M499" s="92">
        <f ca="1"/>
        <v>0.12800935473836453</v>
      </c>
      <c r="N499" s="92">
        <f ca="1"/>
        <v>0.11956644913569783</v>
      </c>
      <c r="O499" s="92">
        <f ca="1"/>
        <v>0.1152698450917915</v>
      </c>
      <c r="P499" s="92">
        <f ca="1"/>
        <v>0.16717554509107088</v>
      </c>
      <c r="Q499" s="92">
        <f ca="1"/>
        <v>0.10865120387391355</v>
      </c>
      <c r="R499" s="92">
        <f ca="1"/>
        <v>0.12654805549851053</v>
      </c>
      <c r="AE499">
        <v>11</v>
      </c>
      <c r="AG499" s="92">
        <f ca="1"/>
        <v>0.11956644913569783</v>
      </c>
      <c r="AH499" s="92">
        <f ca="1"/>
        <v>9.7953470297888368E-2</v>
      </c>
      <c r="AI499" s="92">
        <f ca="1"/>
        <v>0.10803326599266419</v>
      </c>
      <c r="AJ499" s="92">
        <f ca="1"/>
        <v>0.10865120387391355</v>
      </c>
      <c r="AK499" s="92">
        <f ca="1"/>
        <v>9.7953470297888368E-2</v>
      </c>
      <c r="AL499" s="92">
        <f ca="1"/>
        <v>0.10803326599266419</v>
      </c>
      <c r="AM499" s="92">
        <f ca="1"/>
        <v>0.10803326599266419</v>
      </c>
      <c r="AN499" s="92">
        <f ca="1"/>
        <v>0.10803326599266419</v>
      </c>
      <c r="AO499" s="92">
        <f ca="1"/>
        <v>0.10865120387391355</v>
      </c>
      <c r="AP499" s="92">
        <f ca="1"/>
        <v>9.7953470297888368E-2</v>
      </c>
    </row>
    <row r="500" spans="1:42" ht="24" customHeight="1">
      <c r="G500">
        <v>12</v>
      </c>
      <c r="I500" s="85">
        <f ca="1"/>
        <v>6.6982955614248427E-2</v>
      </c>
      <c r="J500" s="85">
        <f ca="1"/>
        <v>6.6982955614248427E-2</v>
      </c>
      <c r="K500" s="85">
        <f ca="1"/>
        <v>5.0185420698373298E-2</v>
      </c>
      <c r="L500" s="85">
        <f ca="1"/>
        <v>7.1508159618078757E-2</v>
      </c>
      <c r="M500" s="85">
        <f ca="1"/>
        <v>6.3678529418217181E-2</v>
      </c>
      <c r="N500" s="85">
        <f ca="1"/>
        <v>6.6982955614248427E-2</v>
      </c>
      <c r="O500" s="85">
        <f ca="1"/>
        <v>6.8728478304222379E-2</v>
      </c>
      <c r="P500" s="85">
        <f ca="1"/>
        <v>5.0185420698373298E-2</v>
      </c>
      <c r="Q500" s="85">
        <f ca="1"/>
        <v>7.1508159618078757E-2</v>
      </c>
      <c r="R500" s="85">
        <f ca="1"/>
        <v>6.4239035983986795E-2</v>
      </c>
      <c r="AE500">
        <v>12</v>
      </c>
      <c r="AG500" s="85">
        <f ca="1"/>
        <v>6.6982955614248427E-2</v>
      </c>
      <c r="AH500" s="85">
        <f ca="1"/>
        <v>7.6255712850748628E-2</v>
      </c>
      <c r="AI500" s="85">
        <f ca="1"/>
        <v>7.1773566733449354E-2</v>
      </c>
      <c r="AJ500" s="85">
        <f ca="1"/>
        <v>7.1508159618078757E-2</v>
      </c>
      <c r="AK500" s="85">
        <f ca="1"/>
        <v>7.6255712850748628E-2</v>
      </c>
      <c r="AL500" s="85">
        <f ca="1"/>
        <v>7.1773566733449354E-2</v>
      </c>
      <c r="AM500" s="85">
        <f ca="1"/>
        <v>7.1773566733449354E-2</v>
      </c>
      <c r="AN500" s="85">
        <f ca="1"/>
        <v>7.1773566733449354E-2</v>
      </c>
      <c r="AO500" s="85">
        <f ca="1"/>
        <v>7.1508159618078757E-2</v>
      </c>
      <c r="AP500" s="85">
        <f ca="1"/>
        <v>7.6255712850748628E-2</v>
      </c>
    </row>
    <row r="502" spans="1:42" ht="24" customHeight="1">
      <c r="AD502" t="s">
        <v>112</v>
      </c>
      <c r="AG502" s="111" cm="1">
        <f t="array" aca="1" ref="AG502" ca="1">TOPKSAMPLE(_xlfn.ANCHORARRAY(AG489),3)</f>
        <v>11</v>
      </c>
      <c r="AH502" s="111" cm="1">
        <f t="array" aca="1" ref="AH502" ca="1">TOPKSAMPLE(_xlfn.ANCHORARRAY(AH489),3)</f>
        <v>10</v>
      </c>
      <c r="AI502" s="111" cm="1">
        <f t="array" aca="1" ref="AI502" ca="1">TOPKSAMPLE(_xlfn.ANCHORARRAY(AI489),3)</f>
        <v>5</v>
      </c>
      <c r="AJ502" s="111" cm="1">
        <f t="array" aca="1" ref="AJ502" ca="1">TOPKSAMPLE(_xlfn.ANCHORARRAY(AJ489),3)</f>
        <v>11</v>
      </c>
      <c r="AK502" s="111" cm="1">
        <f t="array" aca="1" ref="AK502" ca="1">TOPKSAMPLE(_xlfn.ANCHORARRAY(AK489),3)</f>
        <v>10</v>
      </c>
      <c r="AL502" s="111" cm="1">
        <f t="array" aca="1" ref="AL502" ca="1">TOPKSAMPLE(_xlfn.ANCHORARRAY(AL489),3)</f>
        <v>10</v>
      </c>
      <c r="AM502" s="111" cm="1">
        <f t="array" aca="1" ref="AM502" ca="1">TOPKSAMPLE(_xlfn.ANCHORARRAY(AM489),3)</f>
        <v>10</v>
      </c>
      <c r="AN502" s="111" cm="1">
        <f t="array" aca="1" ref="AN502" ca="1">TOPKSAMPLE(_xlfn.ANCHORARRAY(AN489),3)</f>
        <v>5</v>
      </c>
      <c r="AO502" s="111" cm="1">
        <f t="array" aca="1" ref="AO502" ca="1">TOPKSAMPLE(_xlfn.ANCHORARRAY(AO489),3)</f>
        <v>11</v>
      </c>
      <c r="AP502" s="111" cm="1">
        <f t="array" aca="1" ref="AP502" ca="1">TOPKSAMPLE(_xlfn.ANCHORARRAY(AP489),3)</f>
        <v>11</v>
      </c>
    </row>
    <row r="507" spans="1:42" s="96" customFormat="1" ht="32.25" thickBot="1">
      <c r="A507" s="96" t="s">
        <v>108</v>
      </c>
    </row>
    <row r="508" spans="1:42" ht="24" customHeight="1" thickTop="1"/>
    <row r="509" spans="1:42" ht="24" customHeight="1">
      <c r="A509" s="13" t="s">
        <v>114</v>
      </c>
    </row>
    <row r="514" spans="6:20" ht="24" customHeight="1">
      <c r="F514" s="98" cm="1">
        <f t="array" aca="1" ref="F514:Q517" ca="1">_xlfn.RANDARRAY(4,12)</f>
        <v>0.5344939512290825</v>
      </c>
      <c r="G514" s="98">
        <f ca="1"/>
        <v>8.8371176122751693E-2</v>
      </c>
      <c r="H514" s="98">
        <f ca="1"/>
        <v>7.2747618224438648E-2</v>
      </c>
      <c r="I514" s="98">
        <f ca="1"/>
        <v>4.5469105154684719E-2</v>
      </c>
      <c r="J514" s="98">
        <f ca="1"/>
        <v>0.96184247264902845</v>
      </c>
      <c r="K514" s="98">
        <f ca="1"/>
        <v>0.22488006577684883</v>
      </c>
      <c r="L514" s="98">
        <f ca="1"/>
        <v>0.97770679650067471</v>
      </c>
      <c r="M514" s="98">
        <f ca="1"/>
        <v>0.46247985893778698</v>
      </c>
      <c r="N514" s="98">
        <f ca="1"/>
        <v>9.5057196222896545E-2</v>
      </c>
      <c r="O514" s="98">
        <f ca="1"/>
        <v>0.60129866656260389</v>
      </c>
      <c r="P514" s="98">
        <f ca="1"/>
        <v>0.59920387348261772</v>
      </c>
      <c r="Q514" s="98">
        <f ca="1"/>
        <v>7.651787781138486E-2</v>
      </c>
    </row>
    <row r="515" spans="6:20" ht="24" customHeight="1">
      <c r="F515" s="99">
        <f ca="1"/>
        <v>0.79120061260999086</v>
      </c>
      <c r="G515" s="99">
        <f ca="1"/>
        <v>0.87975226374784832</v>
      </c>
      <c r="H515" s="99">
        <f ca="1"/>
        <v>0.78636721548955002</v>
      </c>
      <c r="I515" s="99">
        <f ca="1"/>
        <v>0.53132066987681204</v>
      </c>
      <c r="J515" s="99">
        <f ca="1"/>
        <v>0.78211862498438811</v>
      </c>
      <c r="K515" s="99">
        <f ca="1"/>
        <v>0.83062517969248417</v>
      </c>
      <c r="L515" s="99">
        <f ca="1"/>
        <v>0.53831826569908436</v>
      </c>
      <c r="M515" s="99">
        <f ca="1"/>
        <v>0.59950249661317567</v>
      </c>
      <c r="N515" s="99">
        <f ca="1"/>
        <v>0.33573560432448168</v>
      </c>
      <c r="O515" s="99">
        <f ca="1"/>
        <v>0.35467840154449637</v>
      </c>
      <c r="P515" s="99">
        <f ca="1"/>
        <v>0.88736854007508303</v>
      </c>
      <c r="Q515" s="99">
        <f ca="1"/>
        <v>0.8590466636631171</v>
      </c>
    </row>
    <row r="516" spans="6:20" ht="24" customHeight="1">
      <c r="F516" s="99">
        <f ca="1"/>
        <v>0.17469574992094161</v>
      </c>
      <c r="G516" s="99">
        <f ca="1"/>
        <v>0.92606155851495209</v>
      </c>
      <c r="H516" s="99">
        <f ca="1"/>
        <v>0.9957102461714642</v>
      </c>
      <c r="I516" s="99">
        <f ca="1"/>
        <v>2.2117045525769763E-2</v>
      </c>
      <c r="J516" s="99">
        <f ca="1"/>
        <v>0.38446163637874076</v>
      </c>
      <c r="K516" s="99">
        <f ca="1"/>
        <v>0.91590316882838829</v>
      </c>
      <c r="L516" s="99">
        <f ca="1"/>
        <v>4.1668352499076411E-2</v>
      </c>
      <c r="M516" s="99">
        <f ca="1"/>
        <v>0.11385650209147702</v>
      </c>
      <c r="N516" s="99">
        <f ca="1"/>
        <v>5.6496308130702388E-2</v>
      </c>
      <c r="O516" s="99">
        <f ca="1"/>
        <v>9.2018534995941037E-2</v>
      </c>
      <c r="P516" s="99">
        <f ca="1"/>
        <v>0.1592388991613054</v>
      </c>
      <c r="Q516" s="99">
        <f ca="1"/>
        <v>0.54096128376150188</v>
      </c>
    </row>
    <row r="517" spans="6:20" ht="24" customHeight="1">
      <c r="F517" s="100">
        <f ca="1"/>
        <v>0.56534973600984806</v>
      </c>
      <c r="G517" s="100">
        <f ca="1"/>
        <v>0.59206651690287826</v>
      </c>
      <c r="H517" s="100">
        <f ca="1"/>
        <v>8.9570996278112824E-2</v>
      </c>
      <c r="I517" s="100">
        <f ca="1"/>
        <v>0.14520254003757049</v>
      </c>
      <c r="J517" s="100">
        <f ca="1"/>
        <v>0.35567594040090533</v>
      </c>
      <c r="K517" s="100">
        <f ca="1"/>
        <v>0.60643654726131646</v>
      </c>
      <c r="L517" s="100">
        <f ca="1"/>
        <v>1.9016930273095811E-2</v>
      </c>
      <c r="M517" s="100">
        <f ca="1"/>
        <v>0.57387077174458367</v>
      </c>
      <c r="N517" s="100">
        <f ca="1"/>
        <v>1.4663651538805889E-2</v>
      </c>
      <c r="O517" s="100">
        <f ca="1"/>
        <v>0.67201381279325467</v>
      </c>
      <c r="P517" s="100">
        <f ca="1"/>
        <v>0.54246592299667595</v>
      </c>
      <c r="Q517" s="100">
        <f ca="1"/>
        <v>0.67076264467176805</v>
      </c>
    </row>
    <row r="519" spans="6:20" ht="24" customHeight="1">
      <c r="K519" s="106">
        <v>4</v>
      </c>
      <c r="L519" s="110"/>
      <c r="M519" s="110"/>
      <c r="N519" s="110"/>
      <c r="O519" s="110"/>
      <c r="P519" s="113" cm="1">
        <f t="array" aca="1" ref="P519:S519" ca="1">L567:O567</f>
        <v>4</v>
      </c>
      <c r="Q519" s="113">
        <f ca="1"/>
        <v>5</v>
      </c>
      <c r="R519" s="113">
        <f ca="1"/>
        <v>6</v>
      </c>
      <c r="S519" s="113">
        <f ca="1"/>
        <v>9</v>
      </c>
      <c r="T519" s="110"/>
    </row>
    <row r="521" spans="6:20" ht="24" customHeight="1">
      <c r="K521" s="103" cm="1">
        <f t="array" aca="1" ref="K521:K524" ca="1">_xlfn.LET(_xlpm.E,_xlfn.ANCHORARRAY($F514),_xlpm.tokid,K519,_xlfn.CHOOSECOLS(_xlpm.E,_xlpm.tokid))</f>
        <v>4.5469105154684719E-2</v>
      </c>
      <c r="L521" s="84"/>
      <c r="M521" s="84"/>
      <c r="N521" s="84"/>
      <c r="O521" s="84"/>
      <c r="P521" s="84" cm="1">
        <f t="array" aca="1" ref="P521:P524" ca="1">_xlfn.LET(_xlpm.E,_xlfn.ANCHORARRAY($F514),_xlpm.tokid,P519,_xlfn.CHOOSECOLS(_xlpm.E,_xlpm.tokid))</f>
        <v>4.5469105154684719E-2</v>
      </c>
      <c r="Q521" s="84" cm="1">
        <f t="array" aca="1" ref="Q521:Q524" ca="1">_xlfn.LET(_xlpm.E,_xlfn.ANCHORARRAY($F514),_xlpm.tokid,Q519,_xlfn.CHOOSECOLS(_xlpm.E,_xlpm.tokid))</f>
        <v>0.96184247264902845</v>
      </c>
      <c r="R521" s="84" cm="1">
        <f t="array" aca="1" ref="R521:R524" ca="1">_xlfn.LET(_xlpm.E,_xlfn.ANCHORARRAY($F514),_xlpm.tokid,R519,_xlfn.CHOOSECOLS(_xlpm.E,_xlpm.tokid))</f>
        <v>0.22488006577684883</v>
      </c>
      <c r="S521" s="84" cm="1">
        <f t="array" aca="1" ref="S521:S524" ca="1">_xlfn.LET(_xlpm.E,_xlfn.ANCHORARRAY($F514),_xlpm.tokid,S519,_xlfn.CHOOSECOLS(_xlpm.E,_xlpm.tokid))</f>
        <v>9.5057196222896545E-2</v>
      </c>
      <c r="T521" s="84"/>
    </row>
    <row r="522" spans="6:20" ht="24" customHeight="1">
      <c r="K522" s="104">
        <f ca="1"/>
        <v>0.53132066987681204</v>
      </c>
      <c r="L522" s="92"/>
      <c r="M522" s="92"/>
      <c r="N522" s="92"/>
      <c r="O522" s="92"/>
      <c r="P522" s="92">
        <f ca="1"/>
        <v>0.53132066987681204</v>
      </c>
      <c r="Q522" s="92">
        <f ca="1"/>
        <v>0.78211862498438811</v>
      </c>
      <c r="R522" s="92">
        <f ca="1"/>
        <v>0.83062517969248417</v>
      </c>
      <c r="S522" s="92">
        <f ca="1"/>
        <v>0.33573560432448168</v>
      </c>
      <c r="T522" s="92"/>
    </row>
    <row r="523" spans="6:20" ht="24" customHeight="1">
      <c r="K523" s="104">
        <f ca="1"/>
        <v>2.2117045525769763E-2</v>
      </c>
      <c r="L523" s="92"/>
      <c r="M523" s="92"/>
      <c r="N523" s="92"/>
      <c r="O523" s="92"/>
      <c r="P523" s="92">
        <f ca="1"/>
        <v>2.2117045525769763E-2</v>
      </c>
      <c r="Q523" s="92">
        <f ca="1"/>
        <v>0.38446163637874076</v>
      </c>
      <c r="R523" s="92">
        <f ca="1"/>
        <v>0.91590316882838829</v>
      </c>
      <c r="S523" s="92">
        <f ca="1"/>
        <v>5.6496308130702388E-2</v>
      </c>
      <c r="T523" s="92"/>
    </row>
    <row r="524" spans="6:20" ht="24" customHeight="1">
      <c r="K524" s="105">
        <f ca="1"/>
        <v>0.14520254003757049</v>
      </c>
      <c r="L524" s="85"/>
      <c r="M524" s="85"/>
      <c r="N524" s="85"/>
      <c r="O524" s="85"/>
      <c r="P524" s="85">
        <f ca="1"/>
        <v>0.14520254003757049</v>
      </c>
      <c r="Q524" s="85">
        <f ca="1"/>
        <v>0.35567594040090533</v>
      </c>
      <c r="R524" s="85">
        <f ca="1"/>
        <v>0.60643654726131646</v>
      </c>
      <c r="S524" s="85">
        <f ca="1"/>
        <v>1.4663651538805889E-2</v>
      </c>
      <c r="T524" s="85"/>
    </row>
    <row r="527" spans="6:20" ht="24" customHeight="1">
      <c r="K527" t="s">
        <v>92</v>
      </c>
    </row>
    <row r="528" spans="6:20" ht="24" customHeight="1">
      <c r="F528" s="83" cm="1">
        <f t="array" aca="1" ref="F528:I531" ca="1">_xlfn.RANDARRAY(4,4,-1,1)</f>
        <v>-0.643454721192805</v>
      </c>
      <c r="G528" s="83">
        <f ca="1"/>
        <v>-0.98022836269128821</v>
      </c>
      <c r="H528" s="83">
        <f ca="1"/>
        <v>-0.15244550822748737</v>
      </c>
      <c r="I528" s="83">
        <f ca="1"/>
        <v>0.96903991163743797</v>
      </c>
      <c r="K528" cm="1">
        <f t="array" aca="1" ref="K528:K531" ca="1">MMULT(_xlfn.ANCHORARRAY($F528),_xlfn.ANCHORARRAY(K521))</f>
        <v>-0.4127374883557075</v>
      </c>
      <c r="P528" cm="1">
        <f t="array" aca="1" ref="P528:P531" ca="1">MMULT(_xlfn.ANCHORARRAY($F528),_xlfn.ANCHORARRAY(P521))</f>
        <v>-0.4127374883557075</v>
      </c>
      <c r="Q528" cm="1">
        <f t="array" aca="1" ref="Q528:Q531" ca="1">MMULT(_xlfn.ANCHORARRAY($F528),_xlfn.ANCHORARRAY(Q521))</f>
        <v>-1.0995022069626599</v>
      </c>
      <c r="R528" cm="1">
        <f t="array" aca="1" ref="R528:R531" ca="1">MMULT(_xlfn.ANCHORARRAY($F528),_xlfn.ANCHORARRAY(R521))</f>
        <v>-0.51086660581377341</v>
      </c>
      <c r="S528" cm="1">
        <f t="array" aca="1" ref="S528:S531" ca="1">MMULT(_xlfn.ANCHORARRAY($F528),_xlfn.ANCHORARRAY(S521))</f>
        <v>-0.38466550823164558</v>
      </c>
    </row>
    <row r="529" spans="4:20" ht="24" customHeight="1">
      <c r="F529" s="83">
        <f ca="1"/>
        <v>-0.49717688080700628</v>
      </c>
      <c r="G529" s="83">
        <f ca="1"/>
        <v>7.0086303693254859E-2</v>
      </c>
      <c r="H529" s="83">
        <f ca="1"/>
        <v>7.6226904135130003E-2</v>
      </c>
      <c r="I529" s="83">
        <f ca="1"/>
        <v>0.44504190070844096</v>
      </c>
      <c r="K529">
        <f ca="1"/>
        <v>8.0939242268656966E-2</v>
      </c>
      <c r="P529">
        <f ca="1"/>
        <v>8.0939242268656966E-2</v>
      </c>
      <c r="Q529">
        <f ca="1"/>
        <v>-0.23579302005237693</v>
      </c>
      <c r="R529">
        <f ca="1"/>
        <v>0.28611641564016765</v>
      </c>
      <c r="S529">
        <f ca="1"/>
        <v>-1.2897294775010931E-2</v>
      </c>
    </row>
    <row r="530" spans="4:20" ht="24" customHeight="1">
      <c r="F530" s="83">
        <f ca="1"/>
        <v>-0.54464812951989683</v>
      </c>
      <c r="G530" s="83">
        <f ca="1"/>
        <v>0.67430668448085695</v>
      </c>
      <c r="H530" s="83">
        <f ca="1"/>
        <v>-0.88437255721191166</v>
      </c>
      <c r="I530" s="83">
        <f ca="1"/>
        <v>-0.12539174348179705</v>
      </c>
      <c r="K530">
        <f ca="1"/>
        <v>0.2957415084644448</v>
      </c>
      <c r="P530">
        <f ca="1"/>
        <v>0.2957415084644448</v>
      </c>
      <c r="Q530">
        <f ca="1"/>
        <v>-0.38108403353267667</v>
      </c>
      <c r="R530">
        <f ca="1"/>
        <v>-0.44842615977434969</v>
      </c>
      <c r="S530">
        <f ca="1"/>
        <v>0.12281355276716992</v>
      </c>
    </row>
    <row r="531" spans="4:20" ht="24" customHeight="1">
      <c r="F531" s="83">
        <f ca="1"/>
        <v>-0.52418295117735059</v>
      </c>
      <c r="G531" s="83">
        <f ca="1"/>
        <v>-0.46129090338934065</v>
      </c>
      <c r="H531" s="83">
        <f ca="1"/>
        <v>-0.13327796166253303</v>
      </c>
      <c r="I531" s="83">
        <f ca="1"/>
        <v>0.83377731733383809</v>
      </c>
      <c r="K531">
        <f ca="1"/>
        <v>-0.15080865196736745</v>
      </c>
      <c r="P531">
        <f ca="1"/>
        <v>-0.15080865196736745</v>
      </c>
      <c r="Q531">
        <f ca="1"/>
        <v>-0.61965136476390881</v>
      </c>
      <c r="R531">
        <f ca="1"/>
        <v>-0.11747480597111137</v>
      </c>
      <c r="S531">
        <f ca="1"/>
        <v>-0.20000263461234341</v>
      </c>
    </row>
    <row r="534" spans="4:20" ht="24" customHeight="1">
      <c r="H534" t="s">
        <v>115</v>
      </c>
      <c r="K534" s="107" cm="1">
        <f t="array" aca="1" ref="K534:K537" ca="1">_xlfn.ANCHORARRAY(K528)</f>
        <v>-0.4127374883557075</v>
      </c>
      <c r="L534" s="84" cm="1">
        <f t="array" aca="1" ref="L534:L537" ca="1">_xlfn.ANCHORARRAY(K578)</f>
        <v>-1.1595525366729087</v>
      </c>
      <c r="M534" s="84" cm="1">
        <f t="array" aca="1" ref="M534:M537" ca="1">_xlfn.ANCHORARRAY(L578)</f>
        <v>0.40663636343396425</v>
      </c>
      <c r="N534" s="84" cm="1">
        <f t="array" aca="1" ref="N534:N537" ca="1">_xlfn.ANCHORARRAY(M578)</f>
        <v>-1.4793758644782642</v>
      </c>
      <c r="O534" s="84" cm="1">
        <f t="array" aca="1" ref="O534:O537" ca="1">_xlfn.ANCHORARRAY(N578)</f>
        <v>1.3647859177313926E-2</v>
      </c>
      <c r="P534" s="84" cm="1">
        <f t="array" aca="1" ref="P534:S537" ca="1">P528:S531</f>
        <v>-0.4127374883557075</v>
      </c>
      <c r="Q534" s="84">
        <f ca="1"/>
        <v>-1.0995022069626599</v>
      </c>
      <c r="R534" s="84">
        <f ca="1"/>
        <v>-0.51086660581377341</v>
      </c>
      <c r="S534" s="84">
        <f ca="1"/>
        <v>-0.38466550823164558</v>
      </c>
      <c r="T534" s="84"/>
    </row>
    <row r="535" spans="4:20" ht="24" customHeight="1">
      <c r="K535" s="108">
        <f ca="1"/>
        <v>8.0939242268656966E-2</v>
      </c>
      <c r="L535" s="92">
        <f ca="1"/>
        <v>-6.5403498274844485E-2</v>
      </c>
      <c r="M535" s="92">
        <f ca="1"/>
        <v>0.14034626388676802</v>
      </c>
      <c r="N535" s="92">
        <f ca="1"/>
        <v>1.0660746496788107</v>
      </c>
      <c r="O535" s="92">
        <f ca="1"/>
        <v>0.20966225573208264</v>
      </c>
      <c r="P535" s="92">
        <f ca="1"/>
        <v>8.0939242268656966E-2</v>
      </c>
      <c r="Q535" s="92">
        <f ca="1"/>
        <v>-0.23579302005237693</v>
      </c>
      <c r="R535" s="92">
        <f ca="1"/>
        <v>0.28611641564016765</v>
      </c>
      <c r="S535" s="92">
        <f ca="1"/>
        <v>-1.2897294775010931E-2</v>
      </c>
      <c r="T535" s="92"/>
    </row>
    <row r="536" spans="4:20" ht="24" customHeight="1">
      <c r="K536" s="108">
        <f ca="1"/>
        <v>0.2957415084644448</v>
      </c>
      <c r="L536" s="92">
        <f ca="1"/>
        <v>-0.80560566478146611</v>
      </c>
      <c r="M536" s="92">
        <f ca="1"/>
        <v>-0.39407098624583298</v>
      </c>
      <c r="N536" s="92">
        <f ca="1"/>
        <v>-0.75000619543098634</v>
      </c>
      <c r="O536" s="92">
        <f ca="1"/>
        <v>-0.60767378556842178</v>
      </c>
      <c r="P536" s="92">
        <f ca="1"/>
        <v>0.2957415084644448</v>
      </c>
      <c r="Q536" s="92">
        <f ca="1"/>
        <v>-0.38108403353267667</v>
      </c>
      <c r="R536" s="92">
        <f ca="1"/>
        <v>-0.44842615977434969</v>
      </c>
      <c r="S536" s="92">
        <f ca="1"/>
        <v>0.12281355276716992</v>
      </c>
      <c r="T536" s="92"/>
    </row>
    <row r="537" spans="4:20" ht="24" customHeight="1">
      <c r="K537" s="109">
        <f ca="1"/>
        <v>-0.15080865196736745</v>
      </c>
      <c r="L537" s="85">
        <f ca="1"/>
        <v>0.71090272876393379</v>
      </c>
      <c r="M537" s="85">
        <f ca="1"/>
        <v>-0.68255387558688563</v>
      </c>
      <c r="N537" s="85">
        <f ca="1"/>
        <v>1.4236687394320422</v>
      </c>
      <c r="O537" s="85">
        <f ca="1"/>
        <v>-1.0510374668660325</v>
      </c>
      <c r="P537" s="85">
        <f ca="1"/>
        <v>-0.15080865196736745</v>
      </c>
      <c r="Q537" s="85">
        <f ca="1"/>
        <v>-0.61965136476390881</v>
      </c>
      <c r="R537" s="85">
        <f ca="1"/>
        <v>-0.11747480597111137</v>
      </c>
      <c r="S537" s="85">
        <f ca="1"/>
        <v>-0.20000263461234341</v>
      </c>
      <c r="T537" s="85"/>
    </row>
    <row r="539" spans="4:20" ht="24" customHeight="1">
      <c r="D539" cm="1">
        <f t="array" ref="D539:D550">_xlfn.SEQUENCE(12,1)</f>
        <v>1</v>
      </c>
      <c r="F539" s="93" cm="1">
        <f t="array" aca="1" ref="F539:I550" ca="1">TRANSPOSE(_xlfn.ANCHORARRAY(F514))</f>
        <v>0.5344939512290825</v>
      </c>
      <c r="G539" s="94">
        <f ca="1"/>
        <v>0.79120061260999086</v>
      </c>
      <c r="H539" s="94">
        <f ca="1"/>
        <v>0.17469574992094161</v>
      </c>
      <c r="I539" s="95">
        <f ca="1"/>
        <v>0.56534973600984806</v>
      </c>
      <c r="K539" s="84" cm="1">
        <f t="array" aca="1" ref="K539:K550" ca="1">MMULT(_xlfn.ANCHORARRAY($F539),_xlfn.ANCHORARRAY(K534))</f>
        <v>-0.19016135987826521</v>
      </c>
      <c r="L539" s="84" cm="1">
        <f t="array" aca="1" ref="L539:L550" ca="1">MMULT(_xlfn.ANCHORARRAY($F539),_xlfn.ANCHORARRAY(L534))</f>
        <v>-0.4103483206000883</v>
      </c>
      <c r="M539" s="84" cm="1">
        <f t="array" aca="1" ref="M539:M550" ca="1">MMULT(_xlfn.ANCHORARRAY($F539),_xlfn.ANCHORARRAY(M534))</f>
        <v>-0.12633745326986634</v>
      </c>
      <c r="N539" s="84" cm="1">
        <f t="array" aca="1" ref="N539:N550" ca="1">MMULT(_xlfn.ANCHORARRAY($F539),_xlfn.ANCHORARRAY(N534))</f>
        <v>0.72660931600313916</v>
      </c>
      <c r="O539" s="84" cm="1">
        <f t="array" aca="1" ref="O539:O550" ca="1">MMULT(_xlfn.ANCHORARRAY($F539),_xlfn.ANCHORARRAY(O534))</f>
        <v>-0.5271821787524269</v>
      </c>
      <c r="P539" s="84" cm="1">
        <f t="array" aca="1" ref="P539:P550" ca="1">MMULT(_xlfn.ANCHORARRAY($F539),P534:P537)</f>
        <v>-0.19016135987826521</v>
      </c>
      <c r="Q539" s="84" cm="1">
        <f t="array" aca="1" ref="Q539:Q550" ca="1">MMULT(_xlfn.ANCHORARRAY($F539),Q534:Q537)</f>
        <v>-1.191130357407475</v>
      </c>
      <c r="R539" s="84" cm="1">
        <f t="array" aca="1" ref="R539:R550" ca="1">MMULT(_xlfn.ANCHORARRAY($F539),R534:R537)</f>
        <v>-0.19143212216964239</v>
      </c>
      <c r="S539" s="84" cm="1">
        <f t="array" aca="1" ref="S539:S550" ca="1">MMULT(_xlfn.ANCHORARRAY($F539),S534:S537)</f>
        <v>-0.30742216590152227</v>
      </c>
      <c r="T539" s="84"/>
    </row>
    <row r="540" spans="4:20" ht="24" customHeight="1">
      <c r="D540">
        <v>2</v>
      </c>
      <c r="F540" s="93">
        <f ca="1"/>
        <v>8.8371176122751693E-2</v>
      </c>
      <c r="G540" s="94">
        <f ca="1"/>
        <v>0.87975226374784832</v>
      </c>
      <c r="H540" s="94">
        <f ca="1"/>
        <v>0.92606155851495209</v>
      </c>
      <c r="I540" s="95">
        <f ca="1"/>
        <v>0.59206651690287826</v>
      </c>
      <c r="K540" s="92">
        <f ca="1"/>
        <v>0.21931847329295112</v>
      </c>
      <c r="L540" s="92">
        <f ca="1"/>
        <v>-0.48514863210621273</v>
      </c>
      <c r="M540" s="92">
        <f ca="1"/>
        <v>-0.60964641035175304</v>
      </c>
      <c r="N540" s="92">
        <f ca="1"/>
        <v>0.95550208684992299</v>
      </c>
      <c r="O540" s="92">
        <f ca="1"/>
        <v>-0.99937050360413271</v>
      </c>
      <c r="P540" s="92">
        <f ca="1"/>
        <v>0.21931847329295112</v>
      </c>
      <c r="Q540" s="92">
        <f ca="1"/>
        <v>-1.024385845594189</v>
      </c>
      <c r="R540" s="92">
        <f ca="1"/>
        <v>-0.27825744603741009</v>
      </c>
      <c r="S540" s="92">
        <f ca="1"/>
        <v>-5.0021720814831236E-2</v>
      </c>
      <c r="T540" s="92"/>
    </row>
    <row r="541" spans="4:20" ht="24" customHeight="1">
      <c r="D541">
        <v>3</v>
      </c>
      <c r="F541" s="93">
        <f ca="1"/>
        <v>7.2747618224438648E-2</v>
      </c>
      <c r="G541" s="94">
        <f ca="1"/>
        <v>0.78636721548955002</v>
      </c>
      <c r="H541" s="94">
        <f ca="1"/>
        <v>0.9957102461714642</v>
      </c>
      <c r="I541" s="95">
        <f ca="1"/>
        <v>8.9570996278112824E-2</v>
      </c>
      <c r="K541" s="92">
        <f ca="1"/>
        <v>0.31458706632899941</v>
      </c>
      <c r="L541" s="92">
        <f ca="1"/>
        <v>-0.87425940119519041</v>
      </c>
      <c r="M541" s="92">
        <f ca="1"/>
        <v>-0.31357202171340698</v>
      </c>
      <c r="N541" s="92">
        <f ca="1"/>
        <v>0.11143565705063252</v>
      </c>
      <c r="O541" s="92">
        <f ca="1"/>
        <v>-0.53334511417078545</v>
      </c>
      <c r="P541" s="92">
        <f ca="1"/>
        <v>0.31458706632899941</v>
      </c>
      <c r="Q541" s="92">
        <f ca="1"/>
        <v>-0.70035813432733829</v>
      </c>
      <c r="R541" s="92">
        <f ca="1"/>
        <v>-0.26919661707759829</v>
      </c>
      <c r="S541" s="92">
        <f ca="1"/>
        <v>6.624676830199723E-2</v>
      </c>
      <c r="T541" s="92"/>
    </row>
    <row r="542" spans="4:20" ht="24" customHeight="1">
      <c r="D542">
        <v>4</v>
      </c>
      <c r="F542" s="93">
        <f ca="1"/>
        <v>4.5469105154684719E-2</v>
      </c>
      <c r="G542" s="94">
        <f ca="1"/>
        <v>0.53132066987681204</v>
      </c>
      <c r="H542" s="94">
        <f ca="1"/>
        <v>2.2117045525769763E-2</v>
      </c>
      <c r="I542" s="95">
        <f ca="1"/>
        <v>0.14520254003757049</v>
      </c>
      <c r="K542" s="92">
        <f ca="1"/>
        <v>8.8810172434425176E-3</v>
      </c>
      <c r="L542" s="92">
        <f ca="1"/>
        <v>-2.0667819656656761E-3</v>
      </c>
      <c r="M542" s="92">
        <f ca="1"/>
        <v>-1.4765979879164809E-2</v>
      </c>
      <c r="N542" s="92">
        <f ca="1"/>
        <v>0.68929399622943077</v>
      </c>
      <c r="O542" s="92">
        <f ca="1"/>
        <v>-5.4034812536312149E-2</v>
      </c>
      <c r="P542" s="92">
        <f ca="1"/>
        <v>8.8810172434425176E-3</v>
      </c>
      <c r="Q542" s="92">
        <f ca="1"/>
        <v>-0.27367849185295146</v>
      </c>
      <c r="R542" s="92">
        <f ca="1"/>
        <v>0.10181541619282139</v>
      </c>
      <c r="S542" s="92">
        <f ca="1"/>
        <v>-5.0667613364807795E-2</v>
      </c>
      <c r="T542" s="92"/>
    </row>
    <row r="543" spans="4:20" ht="24" customHeight="1">
      <c r="D543">
        <v>5</v>
      </c>
      <c r="F543" s="93">
        <f ca="1"/>
        <v>0.96184247264902845</v>
      </c>
      <c r="G543" s="94">
        <f ca="1"/>
        <v>0.78211862498438811</v>
      </c>
      <c r="H543" s="94">
        <f ca="1"/>
        <v>0.38446163637874076</v>
      </c>
      <c r="I543" s="95">
        <f ca="1"/>
        <v>0.35567594040090533</v>
      </c>
      <c r="K543" s="92">
        <f ca="1"/>
        <v>-0.27362210230429163</v>
      </c>
      <c r="L543" s="92">
        <f ca="1"/>
        <v>-1.2233336487509978</v>
      </c>
      <c r="M543" s="92">
        <f ca="1"/>
        <v>0.10661438441204291</v>
      </c>
      <c r="N543" s="92">
        <f ca="1"/>
        <v>-0.37111359180229053</v>
      </c>
      <c r="O543" s="92">
        <f ca="1"/>
        <v>-0.43034815162648599</v>
      </c>
      <c r="P543" s="92">
        <f ca="1"/>
        <v>-0.27362210230429163</v>
      </c>
      <c r="Q543" s="92">
        <f ca="1"/>
        <v>-1.6088733070652013</v>
      </c>
      <c r="R543" s="92">
        <f ca="1"/>
        <v>-0.48178183901285676</v>
      </c>
      <c r="S543" s="92">
        <f ca="1"/>
        <v>-0.40399386371782192</v>
      </c>
      <c r="T543" s="92"/>
    </row>
    <row r="544" spans="4:20" ht="24" customHeight="1">
      <c r="D544">
        <v>6</v>
      </c>
      <c r="F544" s="93">
        <f ca="1"/>
        <v>0.22488006577684883</v>
      </c>
      <c r="G544" s="94">
        <f ca="1"/>
        <v>0.83062517969248417</v>
      </c>
      <c r="H544" s="94">
        <f ca="1"/>
        <v>0.91590316882838829</v>
      </c>
      <c r="I544" s="95">
        <f ca="1"/>
        <v>0.60643654726131646</v>
      </c>
      <c r="K544" s="92">
        <f ca="1"/>
        <v>0.1538284456840226</v>
      </c>
      <c r="L544" s="92">
        <f ca="1"/>
        <v>-0.62182542815497222</v>
      </c>
      <c r="M544" s="92">
        <f ca="1"/>
        <v>-0.56683692786022377</v>
      </c>
      <c r="N544" s="92">
        <f ca="1"/>
        <v>0.7292580094913842</v>
      </c>
      <c r="O544" s="92">
        <f ca="1"/>
        <v>-1.0167379979528768</v>
      </c>
      <c r="P544" s="92">
        <f ca="1"/>
        <v>0.1538284456840226</v>
      </c>
      <c r="Q544" s="92">
        <f ca="1"/>
        <v>-1.1679270563304622</v>
      </c>
      <c r="R544" s="92">
        <f ca="1"/>
        <v>-0.35918417321069901</v>
      </c>
      <c r="S544" s="92">
        <f ca="1"/>
        <v>-0.10602000760621064</v>
      </c>
      <c r="T544" s="92"/>
    </row>
    <row r="545" spans="4:20" ht="24" customHeight="1">
      <c r="D545">
        <v>7</v>
      </c>
      <c r="F545" s="93">
        <f ca="1"/>
        <v>0.97770679650067471</v>
      </c>
      <c r="G545" s="94">
        <f ca="1"/>
        <v>0.53831826569908436</v>
      </c>
      <c r="H545" s="94">
        <f ca="1"/>
        <v>4.1668352499076411E-2</v>
      </c>
      <c r="I545" s="95">
        <f ca="1"/>
        <v>1.9016930273095811E-2</v>
      </c>
      <c r="K545" s="92">
        <f ca="1"/>
        <v>-0.35051003120666979</v>
      </c>
      <c r="L545" s="92">
        <f ca="1"/>
        <v>-1.1889593669581779</v>
      </c>
      <c r="M545" s="92">
        <f ca="1"/>
        <v>0.4437217253823591</v>
      </c>
      <c r="N545" s="92">
        <f ca="1"/>
        <v>-0.87668609413654808</v>
      </c>
      <c r="O545" s="92">
        <f ca="1"/>
        <v>8.0900354840280811E-2</v>
      </c>
      <c r="P545" s="92">
        <f ca="1"/>
        <v>-0.35051003120666979</v>
      </c>
      <c r="Q545" s="92">
        <f ca="1"/>
        <v>-1.2295854807717825</v>
      </c>
      <c r="R545" s="92">
        <f ca="1"/>
        <v>-0.36637524944318678</v>
      </c>
      <c r="S545" s="92">
        <f ca="1"/>
        <v>-0.38171892888145192</v>
      </c>
      <c r="T545" s="92"/>
    </row>
    <row r="546" spans="4:20" ht="24" customHeight="1">
      <c r="D546">
        <v>8</v>
      </c>
      <c r="F546" s="93">
        <f ca="1"/>
        <v>0.46247985893778698</v>
      </c>
      <c r="G546" s="94">
        <f ca="1"/>
        <v>0.59950249661317567</v>
      </c>
      <c r="H546" s="94">
        <f ca="1"/>
        <v>0.11385650209147702</v>
      </c>
      <c r="I546" s="95">
        <f ca="1"/>
        <v>0.57387077174458367</v>
      </c>
      <c r="K546" s="92">
        <f ca="1"/>
        <v>-0.19523208139230042</v>
      </c>
      <c r="L546" s="92">
        <f ca="1"/>
        <v>-0.25923639956045236</v>
      </c>
      <c r="M546" s="92">
        <f ca="1"/>
        <v>-0.16436619981962822</v>
      </c>
      <c r="N546" s="92">
        <f ca="1"/>
        <v>0.68654166918638526</v>
      </c>
      <c r="O546" s="92">
        <f ca="1"/>
        <v>-0.54034238813632862</v>
      </c>
      <c r="P546" s="92">
        <f ca="1"/>
        <v>-0.19523208139230042</v>
      </c>
      <c r="Q546" s="92">
        <f ca="1"/>
        <v>-1.0488448317538275</v>
      </c>
      <c r="R546" s="92">
        <f ca="1"/>
        <v>-0.18320960185589458</v>
      </c>
      <c r="S546" s="92">
        <f ca="1"/>
        <v>-0.28642455515081722</v>
      </c>
      <c r="T546" s="92"/>
    </row>
    <row r="547" spans="4:20" ht="24" customHeight="1">
      <c r="D547">
        <v>9</v>
      </c>
      <c r="F547" s="93">
        <f ca="1"/>
        <v>9.5057196222896545E-2</v>
      </c>
      <c r="G547" s="94">
        <f ca="1"/>
        <v>0.33573560432448168</v>
      </c>
      <c r="H547" s="94">
        <f ca="1"/>
        <v>5.6496308130702388E-2</v>
      </c>
      <c r="I547" s="95">
        <f ca="1"/>
        <v>1.4663651538805889E-2</v>
      </c>
      <c r="K547" s="92">
        <f ca="1"/>
        <v>2.4374148652186851E-3</v>
      </c>
      <c r="L547" s="92">
        <f ca="1"/>
        <v>-0.16727141200426673</v>
      </c>
      <c r="M547" s="92">
        <f ca="1"/>
        <v>5.3500662258632724E-2</v>
      </c>
      <c r="N547" s="92">
        <f ca="1"/>
        <v>0.19579749611251573</v>
      </c>
      <c r="O547" s="92">
        <f ca="1"/>
        <v>2.1945038759308512E-2</v>
      </c>
      <c r="P547" s="92">
        <f ca="1"/>
        <v>2.4374148652186851E-3</v>
      </c>
      <c r="Q547" s="92">
        <f ca="1"/>
        <v>-0.21429590178813324</v>
      </c>
      <c r="R547" s="92">
        <f ca="1"/>
        <v>2.0440888403712817E-2</v>
      </c>
      <c r="S547" s="92">
        <f ca="1"/>
        <v>-3.6889562372633244E-2</v>
      </c>
      <c r="T547" s="92"/>
    </row>
    <row r="548" spans="4:20" ht="24" customHeight="1">
      <c r="D548">
        <v>10</v>
      </c>
      <c r="F548" s="93">
        <f ca="1"/>
        <v>0.60129866656260389</v>
      </c>
      <c r="G548" s="94">
        <f ca="1"/>
        <v>0.35467840154449637</v>
      </c>
      <c r="H548" s="94">
        <f ca="1"/>
        <v>9.2018534995941037E-2</v>
      </c>
      <c r="I548" s="95">
        <f ca="1"/>
        <v>0.67201381279325467</v>
      </c>
      <c r="K548" s="92">
        <f ca="1"/>
        <v>-0.29360289718302884</v>
      </c>
      <c r="L548" s="92">
        <f ca="1"/>
        <v>-0.31682880211008652</v>
      </c>
      <c r="M548" s="92">
        <f ca="1"/>
        <v>-0.20065977556189291</v>
      </c>
      <c r="N548" s="92">
        <f ca="1"/>
        <v>0.37627750441836427</v>
      </c>
      <c r="O548" s="92">
        <f ca="1"/>
        <v>-0.67965983374862882</v>
      </c>
      <c r="P548" s="92">
        <f ca="1"/>
        <v>-0.29360289718302884</v>
      </c>
      <c r="Q548" s="92">
        <f ca="1"/>
        <v>-1.1962409730903731</v>
      </c>
      <c r="R548" s="92">
        <f ca="1"/>
        <v>-0.3259123064563757</v>
      </c>
      <c r="S548" s="92">
        <f ca="1"/>
        <v>-0.3589766589186193</v>
      </c>
      <c r="T548" s="92"/>
    </row>
    <row r="549" spans="4:20" ht="24" customHeight="1">
      <c r="D549">
        <v>11</v>
      </c>
      <c r="F549" s="93">
        <f ca="1"/>
        <v>0.59920387348261772</v>
      </c>
      <c r="G549" s="94">
        <f ca="1"/>
        <v>0.88736854007508303</v>
      </c>
      <c r="H549" s="94">
        <f ca="1"/>
        <v>0.1592388991613054</v>
      </c>
      <c r="I549" s="95">
        <f ca="1"/>
        <v>0.54246592299667595</v>
      </c>
      <c r="K549" s="92">
        <f ca="1"/>
        <v>-0.21020596684868556</v>
      </c>
      <c r="L549" s="92">
        <f ca="1"/>
        <v>-0.49548863255908343</v>
      </c>
      <c r="M549" s="92">
        <f ca="1"/>
        <v>-6.4816704797684033E-2</v>
      </c>
      <c r="N549" s="92">
        <f ca="1"/>
        <v>0.71241497301739753</v>
      </c>
      <c r="O549" s="92">
        <f ca="1"/>
        <v>-0.47269177436905047</v>
      </c>
      <c r="P549" s="92">
        <f ca="1"/>
        <v>-0.21020596684868556</v>
      </c>
      <c r="Q549" s="92">
        <f ca="1"/>
        <v>-1.2648844407889823</v>
      </c>
      <c r="R549" s="92">
        <f ca="1"/>
        <v>-0.18735551008597284</v>
      </c>
      <c r="S549" s="92">
        <f ca="1"/>
        <v>-0.330875635005</v>
      </c>
      <c r="T549" s="92"/>
    </row>
    <row r="550" spans="4:20" ht="24" customHeight="1">
      <c r="D550">
        <v>12</v>
      </c>
      <c r="F550" s="93">
        <f ca="1"/>
        <v>7.651787781138486E-2</v>
      </c>
      <c r="G550" s="94">
        <f ca="1"/>
        <v>0.8590466636631171</v>
      </c>
      <c r="H550" s="94">
        <f ca="1"/>
        <v>0.54096128376150188</v>
      </c>
      <c r="I550" s="95">
        <f ca="1"/>
        <v>0.67076264467176805</v>
      </c>
      <c r="K550" s="85">
        <f ca="1"/>
        <v>9.677668517560413E-2</v>
      </c>
      <c r="L550" s="85">
        <f ca="1"/>
        <v>-0.10386563647756786</v>
      </c>
      <c r="M550" s="85">
        <f ca="1"/>
        <v>-0.51932984801191384</v>
      </c>
      <c r="N550" s="85">
        <f ca="1"/>
        <v>1.3518286638756816</v>
      </c>
      <c r="O550" s="85">
        <f ca="1"/>
        <v>-0.85257069556983522</v>
      </c>
      <c r="P550" s="85">
        <f ca="1"/>
        <v>9.677668517560413E-2</v>
      </c>
      <c r="Q550" s="85">
        <f ca="1"/>
        <v>-0.90847947892111969</v>
      </c>
      <c r="R550" s="85">
        <f ca="1"/>
        <v>-0.11468197884589755</v>
      </c>
      <c r="S550" s="85">
        <f ca="1"/>
        <v>-0.10823008536953377</v>
      </c>
      <c r="T550" s="85"/>
    </row>
    <row r="552" spans="4:20" ht="24" customHeight="1">
      <c r="G552" t="s">
        <v>119</v>
      </c>
      <c r="I552" cm="1">
        <f t="array" ref="I552:I563">_xlfn.SEQUENCE(12,1)</f>
        <v>1</v>
      </c>
      <c r="K552" s="84" cm="1">
        <f t="array" aca="1" ref="K552:K563" ca="1">_xlfn.LET(_xlpm.z, K539:K550, EXP(_xlpm.z) / SUM(EXP(_xlpm.z)))</f>
        <v>7.1496296377212887E-2</v>
      </c>
      <c r="L552" s="84" cm="1">
        <f t="array" aca="1" ref="L552:L563" ca="1">_xlfn.LET(_xlpm.z, L539:L550, EXP(_xlpm.z) / SUM(EXP(_xlpm.z)))</f>
        <v>8.6308914350599078E-2</v>
      </c>
      <c r="M552" s="84" cm="1">
        <f t="array" aca="1" ref="M552:M563" ca="1">_xlfn.LET(_xlpm.z, M539:M550, EXP(_xlpm.z) / SUM(EXP(_xlpm.z)))</f>
        <v>8.2884397002774279E-2</v>
      </c>
      <c r="N552" s="84" cm="1">
        <f t="array" aca="1" ref="N552:N563" ca="1">_xlfn.LET(_xlpm.z, N539:N550, EXP(_xlpm.z) / SUM(EXP(_xlpm.z)))</f>
        <v>9.6093706636051004E-2</v>
      </c>
      <c r="O552" s="84" cm="1">
        <f t="array" aca="1" ref="O552:O563" ca="1">_xlfn.LET(_xlpm.z, O539:O550, EXP(_xlpm.z) / SUM(EXP(_xlpm.z)))</f>
        <v>7.6164328406465073E-2</v>
      </c>
      <c r="P552" s="84" cm="1">
        <f t="array" aca="1" ref="P552:P563" ca="1">_xlfn.LET(_xlpm.z, P539:P550, EXP(_xlpm.z) / SUM(EXP(_xlpm.z)))</f>
        <v>7.1496296377212887E-2</v>
      </c>
      <c r="Q552" s="84" cm="1">
        <f t="array" aca="1" ref="Q552:Q563" ca="1">_xlfn.LET(_xlpm.z, Q539:Q550, EXP(_xlpm.z) / SUM(EXP(_xlpm.z)))</f>
        <v>6.2415737076790899E-2</v>
      </c>
      <c r="R552" s="84" cm="1">
        <f t="array" aca="1" ref="R552:R563" ca="1">_xlfn.LET(_xlpm.z, R539:R550, EXP(_xlpm.z) / SUM(EXP(_xlpm.z)))</f>
        <v>8.4615690855800285E-2</v>
      </c>
      <c r="S552" s="84" cm="1">
        <f t="array" aca="1" ref="S552:S563" ca="1">_xlfn.LET(_xlpm.z, S539:S550, EXP(_xlpm.z) / SUM(EXP(_xlpm.z)))</f>
        <v>7.3650317717047054E-2</v>
      </c>
      <c r="T552" s="84"/>
    </row>
    <row r="553" spans="4:20" ht="24" customHeight="1">
      <c r="I553">
        <v>2</v>
      </c>
      <c r="K553" s="92">
        <f ca="1"/>
        <v>0.10767586696698152</v>
      </c>
      <c r="L553" s="92">
        <f ca="1"/>
        <v>8.0088524260965174E-2</v>
      </c>
      <c r="M553" s="92">
        <f ca="1"/>
        <v>5.1118060676511007E-2</v>
      </c>
      <c r="N553" s="92">
        <f ca="1"/>
        <v>0.12080970202117235</v>
      </c>
      <c r="O553" s="92">
        <f ca="1"/>
        <v>4.7498821351711254E-2</v>
      </c>
      <c r="P553" s="92">
        <f ca="1"/>
        <v>0.10767586696698152</v>
      </c>
      <c r="Q553" s="92">
        <f ca="1"/>
        <v>7.374122109509415E-2</v>
      </c>
      <c r="R553" s="92">
        <f ca="1"/>
        <v>7.7578815722697439E-2</v>
      </c>
      <c r="S553" s="92">
        <f ca="1"/>
        <v>9.5271327705730324E-2</v>
      </c>
      <c r="T553" s="92"/>
    </row>
    <row r="554" spans="4:20" ht="24" customHeight="1">
      <c r="I554">
        <v>3</v>
      </c>
      <c r="K554" s="92">
        <f ca="1"/>
        <v>0.11843852808563841</v>
      </c>
      <c r="L554" s="92">
        <f ca="1"/>
        <v>5.4272725453176872E-2</v>
      </c>
      <c r="M554" s="92">
        <f ca="1"/>
        <v>6.8731819731015109E-2</v>
      </c>
      <c r="N554" s="92">
        <f ca="1"/>
        <v>5.194316641015518E-2</v>
      </c>
      <c r="O554" s="92">
        <f ca="1"/>
        <v>7.5696376030586543E-2</v>
      </c>
      <c r="P554" s="92">
        <f ca="1"/>
        <v>0.11843852808563841</v>
      </c>
      <c r="Q554" s="92">
        <f ca="1"/>
        <v>0.10196092619812003</v>
      </c>
      <c r="R554" s="92">
        <f ca="1"/>
        <v>7.8284938299846091E-2</v>
      </c>
      <c r="S554" s="92">
        <f ca="1"/>
        <v>0.10701803706751907</v>
      </c>
      <c r="T554" s="92"/>
    </row>
    <row r="555" spans="4:20" ht="24" customHeight="1">
      <c r="I555">
        <v>4</v>
      </c>
      <c r="K555" s="92">
        <f ca="1"/>
        <v>8.7242188462611531E-2</v>
      </c>
      <c r="L555" s="92">
        <f ca="1"/>
        <v>0.12982851006980206</v>
      </c>
      <c r="M555" s="92">
        <f ca="1"/>
        <v>9.2667544975851793E-2</v>
      </c>
      <c r="N555" s="92">
        <f ca="1"/>
        <v>9.2574016821718064E-2</v>
      </c>
      <c r="O555" s="92">
        <f ca="1"/>
        <v>0.12224663325659116</v>
      </c>
      <c r="P555" s="92">
        <f ca="1"/>
        <v>8.7242188462611531E-2</v>
      </c>
      <c r="Q555" s="92">
        <f ca="1"/>
        <v>0.15622063045753651</v>
      </c>
      <c r="R555" s="92">
        <f ca="1"/>
        <v>0.1134505726584611</v>
      </c>
      <c r="S555" s="92">
        <f ca="1"/>
        <v>9.5209812533173205E-2</v>
      </c>
      <c r="T555" s="92"/>
    </row>
    <row r="556" spans="4:20" ht="24" customHeight="1">
      <c r="I556">
        <v>5</v>
      </c>
      <c r="K556" s="92">
        <f ca="1"/>
        <v>6.5771387741841408E-2</v>
      </c>
      <c r="L556" s="92">
        <f ca="1"/>
        <v>3.8280765336919771E-2</v>
      </c>
      <c r="M556" s="92">
        <f ca="1"/>
        <v>0.10462668851630866</v>
      </c>
      <c r="N556" s="92">
        <f ca="1"/>
        <v>3.2059736185335592E-2</v>
      </c>
      <c r="O556" s="92">
        <f ca="1"/>
        <v>8.3908527659269441E-2</v>
      </c>
      <c r="P556" s="92">
        <f ca="1"/>
        <v>6.5771387741841408E-2</v>
      </c>
      <c r="Q556" s="92">
        <f ca="1"/>
        <v>4.110272786310723E-2</v>
      </c>
      <c r="R556" s="92">
        <f ca="1"/>
        <v>6.3292700318673095E-2</v>
      </c>
      <c r="S556" s="92">
        <f ca="1"/>
        <v>6.6870422813273794E-2</v>
      </c>
      <c r="T556" s="92"/>
    </row>
    <row r="557" spans="4:20" ht="24" customHeight="1">
      <c r="I557">
        <v>6</v>
      </c>
      <c r="K557" s="92">
        <f ca="1"/>
        <v>0.10085012007211366</v>
      </c>
      <c r="L557" s="92">
        <f ca="1"/>
        <v>6.9857383144390522E-2</v>
      </c>
      <c r="M557" s="92">
        <f ca="1"/>
        <v>5.3353914828209642E-2</v>
      </c>
      <c r="N557" s="92">
        <f ca="1"/>
        <v>9.6348566785288858E-2</v>
      </c>
      <c r="O557" s="92">
        <f ca="1"/>
        <v>4.6681008080303357E-2</v>
      </c>
      <c r="P557" s="92">
        <f ca="1"/>
        <v>0.10085012007211366</v>
      </c>
      <c r="Q557" s="92">
        <f ca="1"/>
        <v>6.3880921031850932E-2</v>
      </c>
      <c r="R557" s="92">
        <f ca="1"/>
        <v>7.1547936776725912E-2</v>
      </c>
      <c r="S557" s="92">
        <f ca="1"/>
        <v>9.008292320471542E-2</v>
      </c>
      <c r="T557" s="92"/>
    </row>
    <row r="558" spans="4:20" ht="24" customHeight="1">
      <c r="I558">
        <v>7</v>
      </c>
      <c r="K558" s="92">
        <f ca="1"/>
        <v>6.0903885750655092E-2</v>
      </c>
      <c r="L558" s="92">
        <f ca="1"/>
        <v>3.9619516640326639E-2</v>
      </c>
      <c r="M558" s="92">
        <f ca="1"/>
        <v>0.14657042188133382</v>
      </c>
      <c r="N558" s="92">
        <f ca="1"/>
        <v>1.9337155798170209E-2</v>
      </c>
      <c r="O558" s="92">
        <f ca="1"/>
        <v>0.13990669771298925</v>
      </c>
      <c r="P558" s="92">
        <f ca="1"/>
        <v>6.0903885750655092E-2</v>
      </c>
      <c r="Q558" s="92">
        <f ca="1"/>
        <v>6.0061096369455821E-2</v>
      </c>
      <c r="R558" s="92">
        <f ca="1"/>
        <v>7.1035275611057033E-2</v>
      </c>
      <c r="S558" s="92">
        <f ca="1"/>
        <v>6.8376670630499778E-2</v>
      </c>
      <c r="T558" s="92"/>
    </row>
    <row r="559" spans="4:20" ht="24" customHeight="1">
      <c r="I559">
        <v>8</v>
      </c>
      <c r="K559" s="92">
        <f ca="1"/>
        <v>7.1134676181490039E-2</v>
      </c>
      <c r="L559" s="92">
        <f ca="1"/>
        <v>0.10038821387695715</v>
      </c>
      <c r="M559" s="92">
        <f ca="1"/>
        <v>7.9791587826715749E-2</v>
      </c>
      <c r="N559" s="92">
        <f ca="1"/>
        <v>9.2319573168434213E-2</v>
      </c>
      <c r="O559" s="92">
        <f ca="1"/>
        <v>7.5168556551633833E-2</v>
      </c>
      <c r="P559" s="92">
        <f ca="1"/>
        <v>7.1134676181490039E-2</v>
      </c>
      <c r="Q559" s="92">
        <f ca="1"/>
        <v>7.1959464396077477E-2</v>
      </c>
      <c r="R559" s="92">
        <f ca="1"/>
        <v>8.5314313375511916E-2</v>
      </c>
      <c r="S559" s="92">
        <f ca="1"/>
        <v>7.5213148859581039E-2</v>
      </c>
      <c r="T559" s="92"/>
    </row>
    <row r="560" spans="4:20" ht="24" customHeight="1">
      <c r="I560">
        <v>9</v>
      </c>
      <c r="K560" s="92">
        <f ca="1"/>
        <v>8.6681841754043185E-2</v>
      </c>
      <c r="L560" s="92">
        <f ca="1"/>
        <v>0.11005825277037029</v>
      </c>
      <c r="M560" s="92">
        <f ca="1"/>
        <v>9.9214576624193057E-2</v>
      </c>
      <c r="N560" s="92">
        <f ca="1"/>
        <v>5.6515334379919187E-2</v>
      </c>
      <c r="O560" s="92">
        <f ca="1"/>
        <v>0.13189688452248494</v>
      </c>
      <c r="P560" s="92">
        <f ca="1"/>
        <v>8.6681841754043185E-2</v>
      </c>
      <c r="Q560" s="92">
        <f ca="1"/>
        <v>0.16577838991574423</v>
      </c>
      <c r="R560" s="92">
        <f ca="1"/>
        <v>0.10458422536172446</v>
      </c>
      <c r="S560" s="92">
        <f ca="1"/>
        <v>9.6530696895520324E-2</v>
      </c>
      <c r="T560" s="92"/>
    </row>
    <row r="561" spans="8:20" ht="24" customHeight="1">
      <c r="I561">
        <v>10</v>
      </c>
      <c r="K561" s="92">
        <f ca="1"/>
        <v>6.4470265153467834E-2</v>
      </c>
      <c r="L561" s="92">
        <f ca="1"/>
        <v>9.4769952868159174E-2</v>
      </c>
      <c r="M561" s="92">
        <f ca="1"/>
        <v>7.6947587437295614E-2</v>
      </c>
      <c r="N561" s="92">
        <f ca="1"/>
        <v>6.7693625307346864E-2</v>
      </c>
      <c r="O561" s="92">
        <f ca="1"/>
        <v>6.5393022746602678E-2</v>
      </c>
      <c r="P561" s="92">
        <f ca="1"/>
        <v>6.4470265153467834E-2</v>
      </c>
      <c r="Q561" s="92">
        <f ca="1"/>
        <v>6.2097567944610195E-2</v>
      </c>
      <c r="R561" s="92">
        <f ca="1"/>
        <v>7.3968515484099218E-2</v>
      </c>
      <c r="S561" s="92">
        <f ca="1"/>
        <v>6.9949528723803195E-2</v>
      </c>
      <c r="T561" s="92"/>
    </row>
    <row r="562" spans="8:20" ht="24" customHeight="1">
      <c r="I562">
        <v>11</v>
      </c>
      <c r="K562" s="92">
        <f ca="1"/>
        <v>7.0077448842882528E-2</v>
      </c>
      <c r="L562" s="92">
        <f ca="1"/>
        <v>7.9264675522180861E-2</v>
      </c>
      <c r="M562" s="92">
        <f ca="1"/>
        <v>8.8143624285714192E-2</v>
      </c>
      <c r="N562" s="92">
        <f ca="1"/>
        <v>9.4739354414691071E-2</v>
      </c>
      <c r="O562" s="92">
        <f ca="1"/>
        <v>8.0429709278541178E-2</v>
      </c>
      <c r="P562" s="92">
        <f ca="1"/>
        <v>7.0077448842882528E-2</v>
      </c>
      <c r="Q562" s="92">
        <f ca="1"/>
        <v>5.7977984270329498E-2</v>
      </c>
      <c r="R562" s="92">
        <f ca="1"/>
        <v>8.4961340264199825E-2</v>
      </c>
      <c r="S562" s="92">
        <f ca="1"/>
        <v>7.1943061069351694E-2</v>
      </c>
      <c r="T562" s="92"/>
    </row>
    <row r="563" spans="8:20" ht="24" customHeight="1">
      <c r="I563">
        <v>12</v>
      </c>
      <c r="K563" s="85">
        <f ca="1"/>
        <v>9.5257494611061824E-2</v>
      </c>
      <c r="L563" s="85">
        <f ca="1"/>
        <v>0.1172625657061524</v>
      </c>
      <c r="M563" s="85">
        <f ca="1"/>
        <v>5.5949776214077006E-2</v>
      </c>
      <c r="N563" s="85">
        <f ca="1"/>
        <v>0.17956606207171741</v>
      </c>
      <c r="O563" s="85">
        <f ca="1"/>
        <v>5.5009434402821307E-2</v>
      </c>
      <c r="P563" s="85">
        <f ca="1"/>
        <v>9.5257494611061824E-2</v>
      </c>
      <c r="Q563" s="85">
        <f ca="1"/>
        <v>8.2803333381282956E-2</v>
      </c>
      <c r="R563" s="85">
        <f ca="1"/>
        <v>9.136567527120372E-2</v>
      </c>
      <c r="S563" s="85">
        <f ca="1"/>
        <v>8.9884052779785104E-2</v>
      </c>
      <c r="T563" s="85"/>
    </row>
    <row r="565" spans="8:20" ht="24" customHeight="1">
      <c r="I565" t="s">
        <v>112</v>
      </c>
      <c r="K565" s="111" cm="1">
        <f t="array" aca="1" ref="K565" ca="1">TOPKSAMPLE(_xlfn.ANCHORARRAY(K552),3)</f>
        <v>6</v>
      </c>
    </row>
    <row r="567" spans="8:20" ht="24" customHeight="1">
      <c r="I567" t="s">
        <v>116</v>
      </c>
      <c r="L567" s="113" cm="1">
        <f t="array" aca="1" ref="L567" ca="1">TOPKSAMPLE(_xlfn.ANCHORARRAY(L552),3)</f>
        <v>4</v>
      </c>
      <c r="M567" s="113" cm="1">
        <f t="array" aca="1" ref="M567" ca="1">TOPKSAMPLE(_xlfn.ANCHORARRAY(M552),3)</f>
        <v>5</v>
      </c>
      <c r="N567" s="113" cm="1">
        <f t="array" aca="1" ref="N567" ca="1">TOPKSAMPLE(_xlfn.ANCHORARRAY(N552),3)</f>
        <v>6</v>
      </c>
      <c r="O567" s="113" cm="1">
        <f t="array" aca="1" ref="O567" ca="1">TOPKSAMPLE(_xlfn.ANCHORARRAY(O552),3)</f>
        <v>9</v>
      </c>
    </row>
    <row r="569" spans="8:20" ht="24" customHeight="1">
      <c r="H569" t="s">
        <v>117</v>
      </c>
      <c r="K569" s="84" cm="1">
        <f t="array" aca="1" ref="K569:K572" ca="1">_xlfn.LET(_xlpm.E,_xlfn.ANCHORARRAY($F539),_xlpm.tokid, K565, TRANSPOSE(_xlfn.CHOOSEROWS(_xlpm.E, _xlpm.tokid)))</f>
        <v>0.22488006577684883</v>
      </c>
      <c r="L569" s="84" cm="1">
        <f t="array" aca="1" ref="L569:L572" ca="1">_xlfn.LET(_xlpm.E,_xlfn.ANCHORARRAY($F539),_xlpm.tokid, L567, TRANSPOSE(_xlfn.CHOOSEROWS(_xlpm.E, _xlpm.tokid)))</f>
        <v>4.5469105154684719E-2</v>
      </c>
      <c r="M569" s="84" cm="1">
        <f t="array" aca="1" ref="M569:M572" ca="1">_xlfn.LET(_xlpm.E,_xlfn.ANCHORARRAY($F539),_xlpm.tokid, M567, TRANSPOSE(_xlfn.CHOOSEROWS(_xlpm.E, _xlpm.tokid)))</f>
        <v>0.96184247264902845</v>
      </c>
      <c r="N569" s="84" cm="1">
        <f t="array" aca="1" ref="N569:N572" ca="1">_xlfn.LET(_xlpm.E,_xlfn.ANCHORARRAY($F539),_xlpm.tokid, N567, TRANSPOSE(_xlfn.CHOOSEROWS(_xlpm.E, _xlpm.tokid)))</f>
        <v>0.22488006577684883</v>
      </c>
    </row>
    <row r="570" spans="8:20" ht="24" customHeight="1">
      <c r="K570" s="92">
        <f ca="1"/>
        <v>0.83062517969248417</v>
      </c>
      <c r="L570" s="92">
        <f ca="1"/>
        <v>0.53132066987681204</v>
      </c>
      <c r="M570" s="92">
        <f ca="1"/>
        <v>0.78211862498438811</v>
      </c>
      <c r="N570" s="92">
        <f ca="1"/>
        <v>0.83062517969248417</v>
      </c>
    </row>
    <row r="571" spans="8:20" ht="24" customHeight="1">
      <c r="K571" s="92">
        <f ca="1"/>
        <v>0.91590316882838829</v>
      </c>
      <c r="L571" s="92">
        <f ca="1"/>
        <v>2.2117045525769763E-2</v>
      </c>
      <c r="M571" s="92">
        <f ca="1"/>
        <v>0.38446163637874076</v>
      </c>
      <c r="N571" s="92">
        <f ca="1"/>
        <v>0.91590316882838829</v>
      </c>
    </row>
    <row r="572" spans="8:20" ht="24" customHeight="1">
      <c r="K572" s="85">
        <f ca="1"/>
        <v>0.60643654726131646</v>
      </c>
      <c r="L572" s="85">
        <f ca="1"/>
        <v>0.14520254003757049</v>
      </c>
      <c r="M572" s="85">
        <f ca="1"/>
        <v>0.35567594040090533</v>
      </c>
      <c r="N572" s="85">
        <f ca="1"/>
        <v>0.60643654726131646</v>
      </c>
    </row>
    <row r="573" spans="8:20" ht="24" customHeight="1">
      <c r="H573" t="s">
        <v>118</v>
      </c>
      <c r="K573" s="107" cm="1">
        <f t="array" aca="1" ref="K573:K576" ca="1">_xlfn.ANCHORARRAY(K534)</f>
        <v>-0.4127374883557075</v>
      </c>
      <c r="L573" s="84" cm="1">
        <f t="array" aca="1" ref="L573:L576" ca="1">_xlfn.ANCHORARRAY(L534)</f>
        <v>-1.1595525366729087</v>
      </c>
      <c r="M573" s="84" cm="1">
        <f t="array" aca="1" ref="M573:M576" ca="1">_xlfn.ANCHORARRAY(M534)</f>
        <v>0.40663636343396425</v>
      </c>
      <c r="N573" s="84" cm="1">
        <f t="array" aca="1" ref="N573:N576" ca="1">_xlfn.ANCHORARRAY(N534)</f>
        <v>-1.4793758644782642</v>
      </c>
    </row>
    <row r="574" spans="8:20" ht="24" customHeight="1">
      <c r="K574" s="108">
        <f ca="1"/>
        <v>8.0939242268656966E-2</v>
      </c>
      <c r="L574" s="92">
        <f ca="1"/>
        <v>-6.5403498274844485E-2</v>
      </c>
      <c r="M574" s="92">
        <f ca="1"/>
        <v>0.14034626388676802</v>
      </c>
      <c r="N574" s="92">
        <f ca="1"/>
        <v>1.0660746496788107</v>
      </c>
    </row>
    <row r="575" spans="8:20" ht="24" customHeight="1">
      <c r="K575" s="108">
        <f ca="1"/>
        <v>0.2957415084644448</v>
      </c>
      <c r="L575" s="92">
        <f ca="1"/>
        <v>-0.80560566478146611</v>
      </c>
      <c r="M575" s="92">
        <f ca="1"/>
        <v>-0.39407098624583298</v>
      </c>
      <c r="N575" s="92">
        <f ca="1"/>
        <v>-0.75000619543098634</v>
      </c>
    </row>
    <row r="576" spans="8:20" ht="24" customHeight="1">
      <c r="K576" s="109">
        <f ca="1"/>
        <v>-0.15080865196736745</v>
      </c>
      <c r="L576" s="85">
        <f ca="1"/>
        <v>0.71090272876393379</v>
      </c>
      <c r="M576" s="85">
        <f ca="1"/>
        <v>-0.68255387558688563</v>
      </c>
      <c r="N576" s="85">
        <f ca="1"/>
        <v>1.4236687394320422</v>
      </c>
    </row>
    <row r="578" spans="2:14" ht="24" customHeight="1">
      <c r="B578" s="83" cm="1">
        <f t="array" aca="1" ref="B578:I581" ca="1">_xlfn.RANDARRAY(4,8,-1,1)</f>
        <v>-0.73347066455819765</v>
      </c>
      <c r="C578" s="83">
        <f ca="1"/>
        <v>-7.9918531213013511E-2</v>
      </c>
      <c r="D578" s="83">
        <f ca="1"/>
        <v>-0.37726131819272024</v>
      </c>
      <c r="E578" s="83">
        <f ca="1"/>
        <v>-0.7760604319143638</v>
      </c>
      <c r="F578" s="83">
        <f ca="1"/>
        <v>-5.6911955963170335E-2</v>
      </c>
      <c r="G578" s="83">
        <f ca="1"/>
        <v>6.7434460715710465E-2</v>
      </c>
      <c r="H578" s="83">
        <f ca="1"/>
        <v>-0.20868246979973892</v>
      </c>
      <c r="I578" s="83">
        <f ca="1"/>
        <v>0.52578375244687447</v>
      </c>
      <c r="K578" s="84" cm="1">
        <f t="array" aca="1" ref="K578:K581" ca="1">MMULT(_xlfn.ANCHORARRAY($B578),K569:K576)</f>
        <v>-1.1595525366729087</v>
      </c>
      <c r="L578" s="84" cm="1">
        <f t="array" aca="1" ref="L578:L581" ca="1">MMULT(_xlfn.ANCHORARRAY($B578),L569:L576)</f>
        <v>0.40663636343396425</v>
      </c>
      <c r="M578" s="84" cm="1">
        <f t="array" aca="1" ref="M578:M581" ca="1">MMULT(_xlfn.ANCHORARRAY($B578),M569:M576)</f>
        <v>-1.4793758644782642</v>
      </c>
      <c r="N578" s="84" cm="1">
        <f t="array" aca="1" ref="N578:N581" ca="1">MMULT(_xlfn.ANCHORARRAY($B578),N569:N576)</f>
        <v>1.3647859177313926E-2</v>
      </c>
    </row>
    <row r="579" spans="2:14" ht="24" customHeight="1">
      <c r="B579" s="83">
        <f ca="1"/>
        <v>0.39332690920842861</v>
      </c>
      <c r="C579" s="83">
        <f ca="1"/>
        <v>0.10941831997574214</v>
      </c>
      <c r="D579" s="83">
        <f ca="1"/>
        <v>-0.4762540479126014</v>
      </c>
      <c r="E579" s="83">
        <f ca="1"/>
        <v>0.4527644508367541</v>
      </c>
      <c r="F579" s="83">
        <f ca="1"/>
        <v>6.9069310096518066E-2</v>
      </c>
      <c r="G579" s="83">
        <f ca="1"/>
        <v>0.49396824870121314</v>
      </c>
      <c r="H579" s="83">
        <f ca="1"/>
        <v>-0.55115098400376894</v>
      </c>
      <c r="I579" s="83">
        <f ca="1"/>
        <v>-0.45364434007565002</v>
      </c>
      <c r="K579" s="92">
        <f ca="1"/>
        <v>-6.5403498274844485E-2</v>
      </c>
      <c r="L579" s="92">
        <f ca="1"/>
        <v>0.14034626388676802</v>
      </c>
      <c r="M579" s="92">
        <f ca="1"/>
        <v>1.0660746496788107</v>
      </c>
      <c r="N579" s="92">
        <f ca="1"/>
        <v>0.20966225573208264</v>
      </c>
    </row>
    <row r="580" spans="2:14" ht="24" customHeight="1">
      <c r="B580" s="83">
        <f ca="1"/>
        <v>-0.72948834263081053</v>
      </c>
      <c r="C580" s="83">
        <f ca="1"/>
        <v>-0.37321960605984161</v>
      </c>
      <c r="D580" s="83">
        <f ca="1"/>
        <v>-0.41018497471732851</v>
      </c>
      <c r="E580" s="83">
        <f ca="1"/>
        <v>0.70738944332691034</v>
      </c>
      <c r="F580" s="83">
        <f ca="1"/>
        <v>0.61687919082050024</v>
      </c>
      <c r="G580" s="83">
        <f ca="1"/>
        <v>4.578546184649035E-2</v>
      </c>
      <c r="H580" s="83">
        <f ca="1"/>
        <v>-0.28778529829941024</v>
      </c>
      <c r="I580" s="83">
        <f ca="1"/>
        <v>0.32383012029113623</v>
      </c>
      <c r="K580" s="92">
        <f ca="1"/>
        <v>-0.80560566478146611</v>
      </c>
      <c r="L580" s="92">
        <f ca="1"/>
        <v>-0.39407098624583298</v>
      </c>
      <c r="M580" s="92">
        <f ca="1"/>
        <v>-0.75000619543098634</v>
      </c>
      <c r="N580" s="92">
        <f ca="1"/>
        <v>-0.60767378556842178</v>
      </c>
    </row>
    <row r="581" spans="2:14" ht="24" customHeight="1">
      <c r="B581" s="83">
        <f ca="1"/>
        <v>0.71104046400077991</v>
      </c>
      <c r="C581" s="83">
        <f ca="1"/>
        <v>-0.53193207787923757</v>
      </c>
      <c r="D581" s="83">
        <f ca="1"/>
        <v>0.45006063593910928</v>
      </c>
      <c r="E581" s="83">
        <f ca="1"/>
        <v>0.90117797699571067</v>
      </c>
      <c r="F581" s="83">
        <f ca="1"/>
        <v>6.0503644711668025E-2</v>
      </c>
      <c r="G581" s="83">
        <f ca="1"/>
        <v>-0.41193540404158346</v>
      </c>
      <c r="H581" s="83">
        <f ca="1"/>
        <v>-0.15992878789928811</v>
      </c>
      <c r="I581" s="83">
        <f ca="1"/>
        <v>-0.92655360115007879</v>
      </c>
      <c r="K581" s="85">
        <f ca="1"/>
        <v>0.71090272876393379</v>
      </c>
      <c r="L581" s="85">
        <f ca="1"/>
        <v>-0.68255387558688563</v>
      </c>
      <c r="M581" s="85">
        <f ca="1"/>
        <v>1.4236687394320422</v>
      </c>
      <c r="N581" s="85">
        <f ca="1"/>
        <v>-1.0510374668660325</v>
      </c>
    </row>
  </sheetData>
  <conditionalFormatting sqref="D214:E228">
    <cfRule type="dataBar" priority="17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{3D56AD0D-95EE-2A4C-97B0-C3ACCA528A6D}</x14:id>
        </ext>
      </extLst>
    </cfRule>
  </conditionalFormatting>
  <conditionalFormatting sqref="D240:E264">
    <cfRule type="dataBar" priority="15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{5F4A9015-76C7-7047-A79D-DB9F278CFC1C}</x14:id>
        </ext>
      </extLst>
    </cfRule>
  </conditionalFormatting>
  <conditionalFormatting sqref="D151:K165">
    <cfRule type="dataBar" priority="21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{F76350CC-2ABE-4340-A236-C4CF14F4B614}</x14:id>
        </ext>
      </extLst>
    </cfRule>
  </conditionalFormatting>
  <conditionalFormatting sqref="E82:E95 E81:F81">
    <cfRule type="dataBar" priority="28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{0156F74E-84AB-0F4E-AF65-FB7214F2CD90}</x14:id>
        </ext>
      </extLst>
    </cfRule>
  </conditionalFormatting>
  <conditionalFormatting sqref="E99:G113">
    <cfRule type="dataBar" priority="27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{73122E05-783A-A84B-822B-CA32C5557366}</x14:id>
        </ext>
      </extLst>
    </cfRule>
  </conditionalFormatting>
  <conditionalFormatting sqref="E124:G138">
    <cfRule type="dataBar" priority="26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{D167D787-6DDA-8B42-AD91-CAF9E4C96828}</x14:id>
        </ext>
      </extLst>
    </cfRule>
  </conditionalFormatting>
  <conditionalFormatting sqref="F214:G228">
    <cfRule type="dataBar" priority="80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{896752FA-A893-5C4F-B2CE-022C7CB9CB11}</x14:id>
        </ext>
      </extLst>
    </cfRule>
  </conditionalFormatting>
  <conditionalFormatting sqref="F240:G254">
    <cfRule type="dataBar" priority="16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{C03C5E8A-00A1-9847-9DC0-EC5DC9982412}</x14:id>
        </ext>
      </extLst>
    </cfRule>
  </conditionalFormatting>
  <conditionalFormatting sqref="I361:R372">
    <cfRule type="dataBar" priority="14">
      <dataBar>
        <cfvo type="num" val="0"/>
        <cfvo type="num" val="1"/>
        <color rgb="FFFF555A"/>
      </dataBar>
      <extLst>
        <ext xmlns:x14="http://schemas.microsoft.com/office/spreadsheetml/2009/9/main" uri="{B025F937-C7B1-47D3-B67F-A62EFF666E3E}">
          <x14:id>{D58EF386-1546-8949-9F4B-DF7A899BA4BE}</x14:id>
        </ext>
      </extLst>
    </cfRule>
  </conditionalFormatting>
  <conditionalFormatting sqref="I414:R425">
    <cfRule type="dataBar" priority="13">
      <dataBar>
        <cfvo type="num" val="0"/>
        <cfvo type="num" val="1"/>
        <color rgb="FFFF555A"/>
      </dataBar>
      <extLst>
        <ext xmlns:x14="http://schemas.microsoft.com/office/spreadsheetml/2009/9/main" uri="{B025F937-C7B1-47D3-B67F-A62EFF666E3E}">
          <x14:id>{F417F398-3D26-7648-BA65-F090476220DE}</x14:id>
        </ext>
      </extLst>
    </cfRule>
  </conditionalFormatting>
  <conditionalFormatting sqref="I429:R440">
    <cfRule type="dataBar" priority="12">
      <dataBar>
        <cfvo type="num" val="0"/>
        <cfvo type="num" val="1"/>
        <color theme="4"/>
      </dataBar>
      <extLst>
        <ext xmlns:x14="http://schemas.microsoft.com/office/spreadsheetml/2009/9/main" uri="{B025F937-C7B1-47D3-B67F-A62EFF666E3E}">
          <x14:id>{4104F275-4824-F34F-A01D-BD26AE7E1E01}</x14:id>
        </ext>
      </extLst>
    </cfRule>
  </conditionalFormatting>
  <conditionalFormatting sqref="I489:R500">
    <cfRule type="dataBar" priority="11">
      <dataBar>
        <cfvo type="num" val="0"/>
        <cfvo type="num" val="1"/>
        <color theme="4"/>
      </dataBar>
      <extLst>
        <ext xmlns:x14="http://schemas.microsoft.com/office/spreadsheetml/2009/9/main" uri="{B025F937-C7B1-47D3-B67F-A62EFF666E3E}">
          <x14:id>{D3C233BC-78DC-3945-9266-C540ACDDD662}</x14:id>
        </ext>
      </extLst>
    </cfRule>
  </conditionalFormatting>
  <conditionalFormatting sqref="I504:R504">
    <cfRule type="dataBar" priority="10">
      <dataBar>
        <cfvo type="num" val="0"/>
        <cfvo type="num" val="1"/>
        <color theme="4"/>
      </dataBar>
      <extLst>
        <ext xmlns:x14="http://schemas.microsoft.com/office/spreadsheetml/2009/9/main" uri="{B025F937-C7B1-47D3-B67F-A62EFF666E3E}">
          <x14:id>{6201C70D-46E2-0249-9255-40CDE535A08D}</x14:id>
        </ext>
      </extLst>
    </cfRule>
  </conditionalFormatting>
  <conditionalFormatting sqref="L552:O563">
    <cfRule type="dataBar" priority="6">
      <dataBar>
        <cfvo type="num" val="0"/>
        <cfvo type="num" val="1"/>
        <color rgb="FF63C384"/>
      </dataBar>
      <extLst>
        <ext xmlns:x14="http://schemas.microsoft.com/office/spreadsheetml/2009/9/main" uri="{B025F937-C7B1-47D3-B67F-A62EFF666E3E}">
          <x14:id>{4477F0C7-1851-ED4C-96BB-16471AED3020}</x14:id>
        </ext>
      </extLst>
    </cfRule>
  </conditionalFormatting>
  <conditionalFormatting sqref="P552:S563">
    <cfRule type="dataBar" priority="7">
      <dataBar>
        <cfvo type="num" val="0"/>
        <cfvo type="num" val="1"/>
        <color rgb="FF008AEF"/>
      </dataBar>
      <extLst>
        <ext xmlns:x14="http://schemas.microsoft.com/office/spreadsheetml/2009/9/main" uri="{B025F937-C7B1-47D3-B67F-A62EFF666E3E}">
          <x14:id>{47C29562-B3F2-2C4E-8BC0-31E178857275}</x14:id>
        </ext>
      </extLst>
    </cfRule>
  </conditionalFormatting>
  <conditionalFormatting sqref="X304:AC307">
    <cfRule type="dataBar" priority="1">
      <dataBar>
        <cfvo type="min"/>
        <cfvo type="max"/>
        <color theme="0"/>
      </dataBar>
      <extLst>
        <ext xmlns:x14="http://schemas.microsoft.com/office/spreadsheetml/2009/9/main" uri="{B025F937-C7B1-47D3-B67F-A62EFF666E3E}">
          <x14:id>{EB9E2DC9-3113-2842-BE97-98E61BFC39BB}</x14:id>
        </ext>
      </extLst>
    </cfRule>
  </conditionalFormatting>
  <conditionalFormatting sqref="AG489:AP500">
    <cfRule type="dataBar" priority="9">
      <dataBar>
        <cfvo type="num" val="0"/>
        <cfvo type="num" val="1"/>
        <color rgb="FFFF555A"/>
      </dataBar>
      <extLst>
        <ext xmlns:x14="http://schemas.microsoft.com/office/spreadsheetml/2009/9/main" uri="{B025F937-C7B1-47D3-B67F-A62EFF666E3E}">
          <x14:id>{136D57A8-9C44-E34C-96BF-1F411003D58D}</x14:id>
        </ext>
      </extLst>
    </cfRule>
  </conditionalFormatting>
  <conditionalFormatting sqref="AG504:AP504">
    <cfRule type="dataBar" priority="8">
      <dataBar>
        <cfvo type="num" val="0"/>
        <cfvo type="num" val="1"/>
        <color theme="4"/>
      </dataBar>
      <extLst>
        <ext xmlns:x14="http://schemas.microsoft.com/office/spreadsheetml/2009/9/main" uri="{B025F937-C7B1-47D3-B67F-A62EFF666E3E}">
          <x14:id>{75349D2B-7895-4041-9141-247F7D19C255}</x14:id>
        </ext>
      </extLst>
    </cfRule>
  </conditionalFormatting>
  <conditionalFormatting sqref="AJ179:AM179">
    <cfRule type="dataBar" priority="18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{FCB5FF39-3B46-5B4F-B214-DB562D68AE5E}</x14:id>
        </ext>
      </extLst>
    </cfRule>
  </conditionalFormatting>
  <conditionalFormatting sqref="AJ180:AM183">
    <cfRule type="dataBar" priority="20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{A05A7627-EF45-5A4A-ACBC-0732FB4A9FA9}</x14:id>
        </ext>
      </extLst>
    </cfRule>
  </conditionalFormatting>
  <conditionalFormatting sqref="AJ184:AM184">
    <cfRule type="dataBar" priority="19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{41EB083A-A865-D347-A741-8E4F8C1E8E2B}</x14:id>
        </ext>
      </extLst>
    </cfRule>
  </conditionalFormatting>
  <conditionalFormatting sqref="AJ283:AM283">
    <cfRule type="dataBar" priority="2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{38FCD99F-E267-844E-A67B-51502A0BBD8F}</x14:id>
        </ext>
      </extLst>
    </cfRule>
  </conditionalFormatting>
  <conditionalFormatting sqref="AJ284:AM287">
    <cfRule type="dataBar" priority="4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{ECB33F37-F83F-DB44-ACFC-C2E4AFA90051}</x14:id>
        </ext>
      </extLst>
    </cfRule>
  </conditionalFormatting>
  <conditionalFormatting sqref="AJ288:AM288">
    <cfRule type="dataBar" priority="3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{411A0642-4625-5046-8428-568537F800A3}</x14:id>
        </ext>
      </extLst>
    </cfRule>
  </conditionalFormatting>
  <conditionalFormatting sqref="BF187:BK192">
    <cfRule type="dataBar" priority="22">
      <dataBar>
        <cfvo type="num" val="0"/>
        <cfvo type="num" val="1"/>
        <color rgb="FFFFB628"/>
      </dataBar>
      <extLst>
        <ext xmlns:x14="http://schemas.microsoft.com/office/spreadsheetml/2009/9/main" uri="{B025F937-C7B1-47D3-B67F-A62EFF666E3E}">
          <x14:id>{D91B2CDE-D7E0-EC47-976E-A9AB05E48129}</x14:id>
        </ext>
      </extLst>
    </cfRule>
  </conditionalFormatting>
  <conditionalFormatting sqref="BF291:BK296">
    <cfRule type="dataBar" priority="5">
      <dataBar>
        <cfvo type="num" val="0"/>
        <cfvo type="num" val="1"/>
        <color rgb="FFFFB628"/>
      </dataBar>
      <extLst>
        <ext xmlns:x14="http://schemas.microsoft.com/office/spreadsheetml/2009/9/main" uri="{B025F937-C7B1-47D3-B67F-A62EFF666E3E}">
          <x14:id>{D77D3999-B1CB-8741-B277-2A2456055C2F}</x14:id>
        </ext>
      </extLst>
    </cfRule>
  </conditionalFormatting>
  <pageMargins left="0.7" right="0.7" top="0.75" bottom="0.75" header="0.3" footer="0.3"/>
  <pageSetup scale="18" fitToHeight="0" orientation="landscape" horizontalDpi="0" verticalDpi="0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D56AD0D-95EE-2A4C-97B0-C3ACCA528A6D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D214:E228</xm:sqref>
        </x14:conditionalFormatting>
        <x14:conditionalFormatting xmlns:xm="http://schemas.microsoft.com/office/excel/2006/main">
          <x14:cfRule type="dataBar" id="{5F4A9015-76C7-7047-A79D-DB9F278CFC1C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D240:E264</xm:sqref>
        </x14:conditionalFormatting>
        <x14:conditionalFormatting xmlns:xm="http://schemas.microsoft.com/office/excel/2006/main">
          <x14:cfRule type="dataBar" id="{F76350CC-2ABE-4340-A236-C4CF14F4B614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D151:K165</xm:sqref>
        </x14:conditionalFormatting>
        <x14:conditionalFormatting xmlns:xm="http://schemas.microsoft.com/office/excel/2006/main">
          <x14:cfRule type="dataBar" id="{0156F74E-84AB-0F4E-AF65-FB7214F2CD90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E82:E95 E81:F81</xm:sqref>
        </x14:conditionalFormatting>
        <x14:conditionalFormatting xmlns:xm="http://schemas.microsoft.com/office/excel/2006/main">
          <x14:cfRule type="dataBar" id="{73122E05-783A-A84B-822B-CA32C5557366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E99:G113</xm:sqref>
        </x14:conditionalFormatting>
        <x14:conditionalFormatting xmlns:xm="http://schemas.microsoft.com/office/excel/2006/main">
          <x14:cfRule type="dataBar" id="{D167D787-6DDA-8B42-AD91-CAF9E4C96828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E124:G138</xm:sqref>
        </x14:conditionalFormatting>
        <x14:conditionalFormatting xmlns:xm="http://schemas.microsoft.com/office/excel/2006/main">
          <x14:cfRule type="dataBar" id="{896752FA-A893-5C4F-B2CE-022C7CB9CB11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F214:G228</xm:sqref>
        </x14:conditionalFormatting>
        <x14:conditionalFormatting xmlns:xm="http://schemas.microsoft.com/office/excel/2006/main">
          <x14:cfRule type="dataBar" id="{C03C5E8A-00A1-9847-9DC0-EC5DC9982412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F240:G254</xm:sqref>
        </x14:conditionalFormatting>
        <x14:conditionalFormatting xmlns:xm="http://schemas.microsoft.com/office/excel/2006/main">
          <x14:cfRule type="dataBar" id="{D58EF386-1546-8949-9F4B-DF7A899BA4BE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I361:R372</xm:sqref>
        </x14:conditionalFormatting>
        <x14:conditionalFormatting xmlns:xm="http://schemas.microsoft.com/office/excel/2006/main">
          <x14:cfRule type="dataBar" id="{F417F398-3D26-7648-BA65-F090476220DE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I414:R425</xm:sqref>
        </x14:conditionalFormatting>
        <x14:conditionalFormatting xmlns:xm="http://schemas.microsoft.com/office/excel/2006/main">
          <x14:cfRule type="dataBar" id="{4104F275-4824-F34F-A01D-BD26AE7E1E01}">
            <x14:dataBar minLength="0" maxLength="100" gradient="0" negativeBarColorSameAsPositive="1">
              <x14:cfvo type="num">
                <xm:f>0</xm:f>
              </x14:cfvo>
              <x14:cfvo type="num">
                <xm:f>1</xm:f>
              </x14:cfvo>
              <x14:axisColor rgb="FF000000"/>
            </x14:dataBar>
          </x14:cfRule>
          <xm:sqref>I429:R440</xm:sqref>
        </x14:conditionalFormatting>
        <x14:conditionalFormatting xmlns:xm="http://schemas.microsoft.com/office/excel/2006/main">
          <x14:cfRule type="dataBar" id="{D3C233BC-78DC-3945-9266-C540ACDDD662}">
            <x14:dataBar minLength="0" maxLength="100" gradient="0" negativeBarColorSameAsPositive="1">
              <x14:cfvo type="num">
                <xm:f>0</xm:f>
              </x14:cfvo>
              <x14:cfvo type="num">
                <xm:f>1</xm:f>
              </x14:cfvo>
              <x14:axisColor rgb="FF000000"/>
            </x14:dataBar>
          </x14:cfRule>
          <xm:sqref>I489:R500</xm:sqref>
        </x14:conditionalFormatting>
        <x14:conditionalFormatting xmlns:xm="http://schemas.microsoft.com/office/excel/2006/main">
          <x14:cfRule type="dataBar" id="{6201C70D-46E2-0249-9255-40CDE535A08D}">
            <x14:dataBar minLength="0" maxLength="100" gradient="0" negativeBarColorSameAsPositive="1">
              <x14:cfvo type="num">
                <xm:f>0</xm:f>
              </x14:cfvo>
              <x14:cfvo type="num">
                <xm:f>1</xm:f>
              </x14:cfvo>
              <x14:axisColor rgb="FF000000"/>
            </x14:dataBar>
          </x14:cfRule>
          <xm:sqref>I504:R504</xm:sqref>
        </x14:conditionalFormatting>
        <x14:conditionalFormatting xmlns:xm="http://schemas.microsoft.com/office/excel/2006/main">
          <x14:cfRule type="dataBar" id="{4477F0C7-1851-ED4C-96BB-16471AED3020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theme="0"/>
              <x14:axisColor rgb="FF000000"/>
            </x14:dataBar>
          </x14:cfRule>
          <xm:sqref>L552:O563</xm:sqref>
        </x14:conditionalFormatting>
        <x14:conditionalFormatting xmlns:xm="http://schemas.microsoft.com/office/excel/2006/main">
          <x14:cfRule type="dataBar" id="{47C29562-B3F2-2C4E-8BC0-31E178857275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theme="4"/>
              <x14:axisColor rgb="FF000000"/>
            </x14:dataBar>
          </x14:cfRule>
          <xm:sqref>P552:S563</xm:sqref>
        </x14:conditionalFormatting>
        <x14:conditionalFormatting xmlns:xm="http://schemas.microsoft.com/office/excel/2006/main">
          <x14:cfRule type="dataBar" id="{EB9E2DC9-3113-2842-BE97-98E61BFC39BB}">
            <x14:dataBar minLength="0" maxLength="100" gradient="0" negativeBarColorSameAsPositive="1">
              <x14:cfvo type="autoMin"/>
              <x14:cfvo type="autoMax"/>
              <x14:axisColor rgb="FF000000"/>
            </x14:dataBar>
          </x14:cfRule>
          <xm:sqref>X304:AC307</xm:sqref>
        </x14:conditionalFormatting>
        <x14:conditionalFormatting xmlns:xm="http://schemas.microsoft.com/office/excel/2006/main">
          <x14:cfRule type="dataBar" id="{136D57A8-9C44-E34C-96BF-1F411003D58D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AG489:AP500</xm:sqref>
        </x14:conditionalFormatting>
        <x14:conditionalFormatting xmlns:xm="http://schemas.microsoft.com/office/excel/2006/main">
          <x14:cfRule type="dataBar" id="{75349D2B-7895-4041-9141-247F7D19C255}">
            <x14:dataBar minLength="0" maxLength="100" gradient="0" negativeBarColorSameAsPositive="1">
              <x14:cfvo type="num">
                <xm:f>0</xm:f>
              </x14:cfvo>
              <x14:cfvo type="num">
                <xm:f>1</xm:f>
              </x14:cfvo>
              <x14:axisColor rgb="FF000000"/>
            </x14:dataBar>
          </x14:cfRule>
          <xm:sqref>AG504:AP504</xm:sqref>
        </x14:conditionalFormatting>
        <x14:conditionalFormatting xmlns:xm="http://schemas.microsoft.com/office/excel/2006/main">
          <x14:cfRule type="dataBar" id="{FCB5FF39-3B46-5B4F-B214-DB562D68AE5E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AJ179:AM179</xm:sqref>
        </x14:conditionalFormatting>
        <x14:conditionalFormatting xmlns:xm="http://schemas.microsoft.com/office/excel/2006/main">
          <x14:cfRule type="dataBar" id="{A05A7627-EF45-5A4A-ACBC-0732FB4A9FA9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AJ180:AM183</xm:sqref>
        </x14:conditionalFormatting>
        <x14:conditionalFormatting xmlns:xm="http://schemas.microsoft.com/office/excel/2006/main">
          <x14:cfRule type="dataBar" id="{41EB083A-A865-D347-A741-8E4F8C1E8E2B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AJ184:AM184</xm:sqref>
        </x14:conditionalFormatting>
        <x14:conditionalFormatting xmlns:xm="http://schemas.microsoft.com/office/excel/2006/main">
          <x14:cfRule type="dataBar" id="{38FCD99F-E267-844E-A67B-51502A0BBD8F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AJ283:AM283</xm:sqref>
        </x14:conditionalFormatting>
        <x14:conditionalFormatting xmlns:xm="http://schemas.microsoft.com/office/excel/2006/main">
          <x14:cfRule type="dataBar" id="{ECB33F37-F83F-DB44-ACFC-C2E4AFA90051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AJ284:AM287</xm:sqref>
        </x14:conditionalFormatting>
        <x14:conditionalFormatting xmlns:xm="http://schemas.microsoft.com/office/excel/2006/main">
          <x14:cfRule type="dataBar" id="{411A0642-4625-5046-8428-568537F800A3}">
            <x14:dataBar minLength="0" maxLength="100" border="1" negativeBarBorderColorSameAsPositive="0">
              <x14:cfvo type="autoMin"/>
              <x14:cfvo type="autoMax"/>
              <x14:borderColor rgb="FFFFB628"/>
              <x14:negativeFillColor rgb="FFFF0000"/>
              <x14:negativeBorderColor rgb="FFFF0000"/>
              <x14:axisColor rgb="FF000000"/>
            </x14:dataBar>
          </x14:cfRule>
          <xm:sqref>AJ288:AM288</xm:sqref>
        </x14:conditionalFormatting>
        <x14:conditionalFormatting xmlns:xm="http://schemas.microsoft.com/office/excel/2006/main">
          <x14:cfRule type="dataBar" id="{D91B2CDE-D7E0-EC47-976E-A9AB05E48129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BF187:BK192</xm:sqref>
        </x14:conditionalFormatting>
        <x14:conditionalFormatting xmlns:xm="http://schemas.microsoft.com/office/excel/2006/main">
          <x14:cfRule type="dataBar" id="{D77D3999-B1CB-8741-B277-2A2456055C2F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BF291:BK296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62AA1D0-D5C1-7A42-8FB4-373B64B705B2}">
  <dimension ref="A1:BQ104"/>
  <sheetViews>
    <sheetView workbookViewId="0">
      <selection activeCell="A36" sqref="A36"/>
    </sheetView>
  </sheetViews>
  <sheetFormatPr defaultColWidth="11" defaultRowHeight="15.75"/>
  <sheetData>
    <row r="1" spans="1:69" s="3" customFormat="1" ht="37.15">
      <c r="A1" s="3" t="s">
        <v>97</v>
      </c>
    </row>
    <row r="2" spans="1:69" ht="24" customHeight="1"/>
    <row r="3" spans="1:69" ht="24" customHeight="1"/>
    <row r="4" spans="1:69" ht="24" customHeight="1"/>
    <row r="5" spans="1:69" ht="24" customHeight="1">
      <c r="AK5" s="68"/>
      <c r="AL5" s="68"/>
      <c r="AM5" s="68"/>
      <c r="AN5" s="68"/>
      <c r="AO5" s="68"/>
      <c r="AP5" s="68"/>
      <c r="AQ5" s="68"/>
      <c r="AR5" s="70">
        <v>1</v>
      </c>
      <c r="AS5" s="70">
        <v>2</v>
      </c>
      <c r="AT5" s="70">
        <v>3</v>
      </c>
      <c r="AU5" s="70">
        <v>4</v>
      </c>
      <c r="AV5" s="70">
        <v>5</v>
      </c>
      <c r="AW5" s="70">
        <v>6</v>
      </c>
      <c r="AX5" s="70">
        <v>7</v>
      </c>
      <c r="AY5" s="70">
        <v>8</v>
      </c>
      <c r="AZ5" s="70">
        <v>9</v>
      </c>
      <c r="BA5" s="70">
        <v>10</v>
      </c>
      <c r="BB5" s="70">
        <v>11</v>
      </c>
      <c r="BC5" s="70">
        <v>12</v>
      </c>
      <c r="BD5" s="68"/>
      <c r="BE5" s="68"/>
      <c r="BF5" s="68"/>
      <c r="BG5" s="68"/>
      <c r="BH5" s="68"/>
      <c r="BI5" s="68"/>
      <c r="BJ5" s="68"/>
      <c r="BK5" s="68"/>
      <c r="BL5" s="68"/>
      <c r="BM5" s="68"/>
      <c r="BN5" s="68"/>
      <c r="BO5" s="68"/>
      <c r="BP5" s="68"/>
      <c r="BQ5" s="68"/>
    </row>
    <row r="6" spans="1:69" ht="24" customHeight="1">
      <c r="S6" s="1">
        <v>1</v>
      </c>
      <c r="T6" s="1">
        <v>2</v>
      </c>
      <c r="U6" s="1">
        <v>3</v>
      </c>
      <c r="V6" s="1">
        <v>4</v>
      </c>
      <c r="W6" s="1">
        <v>5</v>
      </c>
      <c r="X6" s="1">
        <v>6</v>
      </c>
      <c r="Y6" s="1">
        <v>7</v>
      </c>
      <c r="Z6" s="1">
        <v>8</v>
      </c>
      <c r="AA6" s="1">
        <v>9</v>
      </c>
      <c r="AB6" s="1">
        <v>10</v>
      </c>
      <c r="AC6" s="1">
        <v>11</v>
      </c>
      <c r="AD6" s="1">
        <v>12</v>
      </c>
      <c r="AK6" s="68"/>
      <c r="AL6" s="68"/>
      <c r="AM6" s="68"/>
      <c r="AN6" s="68"/>
      <c r="AO6" s="68"/>
      <c r="AP6" s="68"/>
      <c r="AQ6" s="68"/>
      <c r="AR6" s="70"/>
      <c r="AS6" s="68"/>
      <c r="AT6" s="68"/>
      <c r="AU6" s="68"/>
      <c r="AV6" s="68"/>
      <c r="AW6" s="68"/>
      <c r="AX6" s="68"/>
      <c r="AY6" s="68"/>
      <c r="AZ6" s="68"/>
      <c r="BA6" s="68"/>
      <c r="BB6" s="68"/>
      <c r="BC6" s="68"/>
      <c r="BD6" s="68"/>
      <c r="BE6" s="68"/>
      <c r="BF6" s="68"/>
      <c r="BG6" s="68"/>
      <c r="BH6" s="68"/>
      <c r="BI6" s="68"/>
      <c r="BJ6" s="68"/>
      <c r="BK6" s="68"/>
      <c r="BL6" s="68"/>
      <c r="BM6" s="68"/>
      <c r="BN6" s="68"/>
      <c r="BO6" s="68"/>
      <c r="BP6" s="68"/>
      <c r="BQ6" s="68"/>
    </row>
    <row r="7" spans="1:69" ht="24" customHeight="1">
      <c r="S7" s="1"/>
      <c r="AK7" s="68"/>
      <c r="AL7" s="68"/>
      <c r="AM7" s="68"/>
      <c r="AN7" s="68"/>
      <c r="AO7" s="68"/>
      <c r="AP7" s="68"/>
      <c r="AQ7" s="70"/>
      <c r="AR7" s="72"/>
      <c r="AS7" s="73"/>
      <c r="AT7" s="73"/>
      <c r="AU7" s="73"/>
      <c r="AV7" s="73"/>
      <c r="AW7" s="73"/>
      <c r="AX7" s="73"/>
      <c r="AY7" s="73"/>
      <c r="AZ7" s="73"/>
      <c r="BA7" s="73" cm="1">
        <f t="array" ref="BA7:BA10">AB20:AB23</f>
        <v>5</v>
      </c>
      <c r="BB7" s="73"/>
      <c r="BC7" s="73"/>
      <c r="BD7" s="68"/>
      <c r="BE7" s="68"/>
      <c r="BF7" s="68"/>
      <c r="BG7" s="68"/>
      <c r="BH7" s="68"/>
      <c r="BI7" s="68"/>
      <c r="BJ7" s="68"/>
      <c r="BK7" s="68"/>
      <c r="BL7" s="68"/>
      <c r="BM7" s="68"/>
      <c r="BN7" s="68"/>
      <c r="BO7" s="68"/>
      <c r="BP7" s="68"/>
      <c r="BQ7" s="68"/>
    </row>
    <row r="8" spans="1:69" ht="24" customHeight="1">
      <c r="S8" s="38">
        <v>1</v>
      </c>
      <c r="T8" s="38">
        <v>0</v>
      </c>
      <c r="U8" s="38">
        <v>0</v>
      </c>
      <c r="V8" s="38">
        <v>0</v>
      </c>
      <c r="W8" s="38">
        <v>0</v>
      </c>
      <c r="X8" s="38">
        <v>1</v>
      </c>
      <c r="Y8" s="38">
        <v>1</v>
      </c>
      <c r="Z8" s="38">
        <v>0</v>
      </c>
      <c r="AA8" s="38">
        <v>0</v>
      </c>
      <c r="AB8" s="38">
        <v>0</v>
      </c>
      <c r="AC8" s="38"/>
      <c r="AD8" s="38"/>
      <c r="AK8" s="68"/>
      <c r="AL8" s="68"/>
      <c r="AM8" s="68"/>
      <c r="AN8" s="68"/>
      <c r="AO8" s="68"/>
      <c r="AP8" s="68"/>
      <c r="AQ8" s="70"/>
      <c r="AR8" s="74"/>
      <c r="AS8" s="75"/>
      <c r="AT8" s="75"/>
      <c r="AU8" s="75"/>
      <c r="AV8" s="75"/>
      <c r="AW8" s="75"/>
      <c r="AX8" s="75"/>
      <c r="AY8" s="75"/>
      <c r="AZ8" s="75"/>
      <c r="BA8" s="75">
        <v>0</v>
      </c>
      <c r="BB8" s="75"/>
      <c r="BC8" s="75"/>
      <c r="BD8" s="68"/>
      <c r="BE8" s="68"/>
      <c r="BF8" s="68"/>
      <c r="BG8" s="68"/>
      <c r="BH8" s="68"/>
      <c r="BI8" s="68"/>
      <c r="BJ8" s="68"/>
      <c r="BK8" s="68"/>
      <c r="BL8" s="68"/>
      <c r="BM8" s="68"/>
      <c r="BN8" s="68"/>
      <c r="BO8" s="68"/>
      <c r="BP8" s="68"/>
      <c r="BQ8" s="68"/>
    </row>
    <row r="9" spans="1:69" ht="24" customHeight="1">
      <c r="S9" s="39">
        <v>0</v>
      </c>
      <c r="T9" s="39">
        <v>1</v>
      </c>
      <c r="U9" s="39">
        <v>0</v>
      </c>
      <c r="V9" s="39">
        <v>0</v>
      </c>
      <c r="W9" s="39">
        <v>0</v>
      </c>
      <c r="X9" s="39">
        <v>1</v>
      </c>
      <c r="Y9" s="39">
        <v>0</v>
      </c>
      <c r="Z9" s="39">
        <v>1</v>
      </c>
      <c r="AA9" s="39">
        <v>0</v>
      </c>
      <c r="AB9" s="39">
        <v>0</v>
      </c>
      <c r="AC9" s="39"/>
      <c r="AD9" s="39"/>
      <c r="AK9" s="68"/>
      <c r="AL9" s="68"/>
      <c r="AM9" s="68"/>
      <c r="AN9" s="68"/>
      <c r="AO9" s="68"/>
      <c r="AP9" s="68"/>
      <c r="AQ9" s="70"/>
      <c r="AR9" s="74"/>
      <c r="AS9" s="75"/>
      <c r="AT9" s="75"/>
      <c r="AU9" s="75"/>
      <c r="AV9" s="75"/>
      <c r="AW9" s="75"/>
      <c r="AX9" s="75"/>
      <c r="AY9" s="75"/>
      <c r="AZ9" s="75"/>
      <c r="BA9" s="75">
        <v>2</v>
      </c>
      <c r="BB9" s="75"/>
      <c r="BC9" s="75"/>
      <c r="BD9" s="68"/>
      <c r="BE9" s="68"/>
      <c r="BF9" s="68"/>
      <c r="BG9" s="68"/>
      <c r="BH9" s="68"/>
      <c r="BI9" s="68"/>
      <c r="BJ9" s="68"/>
      <c r="BK9" s="68"/>
      <c r="BL9" s="68"/>
      <c r="BM9" s="68"/>
      <c r="BN9" s="68"/>
      <c r="BO9" s="68"/>
      <c r="BP9" s="68"/>
      <c r="BQ9" s="68"/>
    </row>
    <row r="10" spans="1:69" ht="24" customHeight="1">
      <c r="S10" s="39">
        <v>0</v>
      </c>
      <c r="T10" s="39">
        <v>1</v>
      </c>
      <c r="U10" s="39">
        <v>1</v>
      </c>
      <c r="V10" s="39">
        <v>1</v>
      </c>
      <c r="W10" s="39">
        <v>1</v>
      </c>
      <c r="X10" s="39">
        <v>0</v>
      </c>
      <c r="Y10" s="39">
        <v>0</v>
      </c>
      <c r="Z10" s="39">
        <v>1</v>
      </c>
      <c r="AA10" s="39">
        <v>1</v>
      </c>
      <c r="AB10" s="39">
        <v>1</v>
      </c>
      <c r="AC10" s="39"/>
      <c r="AD10" s="39"/>
      <c r="AK10" s="68"/>
      <c r="AL10" s="68"/>
      <c r="AM10" s="68"/>
      <c r="AN10" s="68"/>
      <c r="AO10" s="68"/>
      <c r="AP10" s="68"/>
      <c r="AQ10" s="70"/>
      <c r="AR10" s="76"/>
      <c r="AS10" s="77"/>
      <c r="AT10" s="77"/>
      <c r="AU10" s="77"/>
      <c r="AV10" s="77"/>
      <c r="AW10" s="77"/>
      <c r="AX10" s="77"/>
      <c r="AY10" s="77"/>
      <c r="AZ10" s="77"/>
      <c r="BA10" s="77">
        <v>4</v>
      </c>
      <c r="BB10" s="77"/>
      <c r="BC10" s="77"/>
      <c r="BD10" s="68"/>
      <c r="BE10" s="68"/>
      <c r="BF10" s="68"/>
      <c r="BG10" s="68"/>
      <c r="BH10" s="68"/>
      <c r="BI10" s="68"/>
      <c r="BJ10" s="68"/>
      <c r="BK10" s="68"/>
      <c r="BL10" s="68"/>
      <c r="BM10" s="68"/>
      <c r="BN10" s="68"/>
      <c r="BO10" s="68"/>
      <c r="BP10" s="68"/>
      <c r="BQ10" s="68"/>
    </row>
    <row r="11" spans="1:69" ht="24" customHeight="1">
      <c r="S11" s="39">
        <v>1</v>
      </c>
      <c r="T11" s="39">
        <v>0</v>
      </c>
      <c r="U11" s="39">
        <v>1</v>
      </c>
      <c r="V11" s="39">
        <v>1</v>
      </c>
      <c r="W11" s="39">
        <v>0</v>
      </c>
      <c r="X11" s="39">
        <v>0</v>
      </c>
      <c r="Y11" s="39">
        <v>1</v>
      </c>
      <c r="Z11" s="39">
        <v>0</v>
      </c>
      <c r="AA11" s="39">
        <v>1</v>
      </c>
      <c r="AB11" s="39">
        <v>1</v>
      </c>
      <c r="AC11" s="39"/>
      <c r="AD11" s="39"/>
      <c r="AK11" s="68"/>
      <c r="AL11" s="70"/>
      <c r="AM11" s="68"/>
      <c r="AN11" s="68"/>
      <c r="AO11" s="68"/>
      <c r="AP11" s="68"/>
      <c r="AQ11" s="70"/>
      <c r="AR11" s="70" t="s">
        <v>0</v>
      </c>
      <c r="AS11" s="70" t="s">
        <v>0</v>
      </c>
      <c r="AT11" s="70" t="s">
        <v>0</v>
      </c>
      <c r="AU11" s="70" t="s">
        <v>0</v>
      </c>
      <c r="AV11" s="70" t="s">
        <v>0</v>
      </c>
      <c r="AW11" s="70" t="s">
        <v>0</v>
      </c>
      <c r="AX11" s="70" t="s">
        <v>0</v>
      </c>
      <c r="AY11" s="70" t="s">
        <v>0</v>
      </c>
      <c r="AZ11" s="70" t="s">
        <v>0</v>
      </c>
      <c r="BA11" s="70" t="s">
        <v>0</v>
      </c>
      <c r="BB11" s="70" t="s">
        <v>0</v>
      </c>
      <c r="BC11" s="70" t="s">
        <v>0</v>
      </c>
      <c r="BD11" s="68"/>
      <c r="BE11" s="68"/>
      <c r="BF11" s="68"/>
      <c r="BG11" s="68"/>
      <c r="BH11" s="68"/>
      <c r="BI11" s="68"/>
      <c r="BJ11" s="68"/>
      <c r="BK11" s="68"/>
      <c r="BL11" s="68"/>
      <c r="BM11" s="68"/>
      <c r="BN11" s="68"/>
      <c r="BO11" s="68"/>
      <c r="BP11" s="68"/>
      <c r="BQ11" s="68"/>
    </row>
    <row r="12" spans="1:69" ht="24" customHeight="1">
      <c r="S12" s="39">
        <v>0</v>
      </c>
      <c r="T12" s="39">
        <v>1</v>
      </c>
      <c r="U12" s="39">
        <v>0</v>
      </c>
      <c r="V12" s="39">
        <v>1</v>
      </c>
      <c r="W12" s="39">
        <v>0</v>
      </c>
      <c r="X12" s="39">
        <v>1</v>
      </c>
      <c r="Y12" s="39">
        <v>0</v>
      </c>
      <c r="Z12" s="39">
        <v>1</v>
      </c>
      <c r="AA12" s="39">
        <v>0</v>
      </c>
      <c r="AB12" s="39">
        <v>1</v>
      </c>
      <c r="AC12" s="39"/>
      <c r="AD12" s="39"/>
      <c r="AK12" s="91" t="s">
        <v>96</v>
      </c>
      <c r="AR12" s="68"/>
      <c r="AS12" s="68"/>
      <c r="AT12" s="68"/>
      <c r="AU12" s="68"/>
      <c r="AV12" s="68"/>
      <c r="AW12" s="68"/>
      <c r="AX12" s="68"/>
      <c r="AY12" s="68"/>
      <c r="AZ12" s="68"/>
      <c r="BA12" s="68"/>
      <c r="BB12" s="68"/>
      <c r="BC12" s="68"/>
      <c r="BD12" s="68"/>
      <c r="BE12" s="68"/>
      <c r="BF12" s="68"/>
      <c r="BG12" s="68"/>
      <c r="BH12" s="68"/>
      <c r="BI12" s="68"/>
      <c r="BJ12" s="68"/>
      <c r="BK12" s="68"/>
      <c r="BL12" s="68"/>
      <c r="BM12" s="68"/>
      <c r="BN12" s="68"/>
      <c r="BO12" s="68"/>
      <c r="BP12" s="68"/>
      <c r="BQ12" s="68"/>
    </row>
    <row r="13" spans="1:69" ht="24" customHeight="1">
      <c r="S13" s="39">
        <v>0</v>
      </c>
      <c r="T13" s="39">
        <v>1</v>
      </c>
      <c r="U13" s="39">
        <v>0</v>
      </c>
      <c r="V13" s="39">
        <v>0</v>
      </c>
      <c r="W13" s="39">
        <v>1</v>
      </c>
      <c r="X13" s="39">
        <v>0</v>
      </c>
      <c r="Y13" s="39">
        <v>0</v>
      </c>
      <c r="Z13" s="39">
        <v>1</v>
      </c>
      <c r="AA13" s="39">
        <v>0</v>
      </c>
      <c r="AB13" s="39">
        <v>0</v>
      </c>
      <c r="AC13" s="39"/>
      <c r="AD13" s="39"/>
      <c r="AK13" s="68"/>
      <c r="AL13" s="78" cm="1">
        <f t="array" ref="AL13:AO22">TRANSPOSE(S25:AB28)</f>
        <v>5</v>
      </c>
      <c r="AM13" s="79">
        <v>4</v>
      </c>
      <c r="AN13" s="79">
        <v>0</v>
      </c>
      <c r="AO13" s="80">
        <v>4</v>
      </c>
      <c r="AP13" s="70" t="s">
        <v>3</v>
      </c>
      <c r="AQ13" s="68"/>
      <c r="AR13" s="70"/>
      <c r="AS13" s="70"/>
      <c r="AT13" s="70"/>
      <c r="AU13" s="70"/>
      <c r="AV13" s="70"/>
      <c r="AW13" s="70"/>
      <c r="AX13" s="68"/>
      <c r="AY13" s="68"/>
      <c r="AZ13" s="68"/>
      <c r="BA13" s="68" cm="1">
        <f t="array" ref="BA13:BA22">MMULT(AL13:AO22,_xlfn.ANCHORARRAY(BA7))/SQRT(4)</f>
        <v>20.5</v>
      </c>
      <c r="BB13" s="68"/>
      <c r="BC13" s="68"/>
      <c r="BD13" s="68"/>
      <c r="BE13" s="70" t="s">
        <v>3</v>
      </c>
      <c r="BF13" s="18"/>
      <c r="BG13" s="18"/>
      <c r="BH13" s="18"/>
      <c r="BI13" s="18"/>
      <c r="BJ13" s="18"/>
      <c r="BK13" s="18"/>
      <c r="BL13" s="18"/>
      <c r="BM13" s="18"/>
      <c r="BN13" s="18"/>
      <c r="BO13" s="18" cm="1">
        <f t="array" ref="BO13:BO22">_xlfn.LET(_xlpm.x,_xlfn.ANCHORARRAY(BA13), EXP(_xlpm.x) / SUM(EXP(_xlpm.x)))</f>
        <v>0.22178112239645692</v>
      </c>
      <c r="BP13" s="18"/>
      <c r="BQ13" s="18"/>
    </row>
    <row r="14" spans="1:69" ht="24" customHeight="1">
      <c r="S14" s="39">
        <v>1</v>
      </c>
      <c r="T14" s="39">
        <v>0</v>
      </c>
      <c r="U14" s="39">
        <v>1</v>
      </c>
      <c r="V14" s="39">
        <v>1</v>
      </c>
      <c r="W14" s="39">
        <v>1</v>
      </c>
      <c r="X14" s="39">
        <v>1</v>
      </c>
      <c r="Y14" s="39">
        <v>1</v>
      </c>
      <c r="Z14" s="39">
        <v>0</v>
      </c>
      <c r="AA14" s="39">
        <v>1</v>
      </c>
      <c r="AB14" s="39">
        <v>1</v>
      </c>
      <c r="AC14" s="39"/>
      <c r="AD14" s="39"/>
      <c r="AK14" s="68"/>
      <c r="AL14" s="81">
        <v>2</v>
      </c>
      <c r="AM14" s="82">
        <v>2</v>
      </c>
      <c r="AN14" s="82">
        <v>1</v>
      </c>
      <c r="AO14" s="77">
        <v>3</v>
      </c>
      <c r="AP14" s="70" t="s">
        <v>3</v>
      </c>
      <c r="AQ14" s="68"/>
      <c r="AR14" s="70"/>
      <c r="AS14" s="70"/>
      <c r="AT14" s="70"/>
      <c r="AU14" s="70"/>
      <c r="AV14" s="70"/>
      <c r="AW14" s="70"/>
      <c r="AX14" s="68"/>
      <c r="AY14" s="68"/>
      <c r="AZ14" s="68"/>
      <c r="BA14" s="68">
        <v>12</v>
      </c>
      <c r="BB14" s="68"/>
      <c r="BC14" s="68"/>
      <c r="BD14" s="68"/>
      <c r="BE14" s="70" t="s">
        <v>3</v>
      </c>
      <c r="BF14" s="87"/>
      <c r="BG14" s="88"/>
      <c r="BH14" s="88"/>
      <c r="BI14" s="88"/>
      <c r="BJ14" s="88"/>
      <c r="BK14" s="88"/>
      <c r="BL14" s="88"/>
      <c r="BM14" s="88"/>
      <c r="BN14" s="88"/>
      <c r="BO14" s="19">
        <v>4.512544325135714E-5</v>
      </c>
      <c r="BP14" s="88"/>
      <c r="BQ14" s="88"/>
    </row>
    <row r="15" spans="1:69" ht="24" customHeight="1">
      <c r="S15" s="40">
        <v>1</v>
      </c>
      <c r="T15" s="40">
        <v>0</v>
      </c>
      <c r="U15" s="40">
        <v>1</v>
      </c>
      <c r="V15" s="40">
        <v>0</v>
      </c>
      <c r="W15" s="40">
        <v>0</v>
      </c>
      <c r="X15" s="40">
        <v>0</v>
      </c>
      <c r="Y15" s="40">
        <v>1</v>
      </c>
      <c r="Z15" s="40">
        <v>0</v>
      </c>
      <c r="AA15" s="40">
        <v>1</v>
      </c>
      <c r="AB15" s="40">
        <v>0</v>
      </c>
      <c r="AC15" s="40"/>
      <c r="AD15" s="40"/>
      <c r="AK15" s="68"/>
      <c r="AL15" s="81">
        <v>4</v>
      </c>
      <c r="AM15" s="82">
        <v>4</v>
      </c>
      <c r="AN15" s="82">
        <v>0</v>
      </c>
      <c r="AO15" s="77">
        <v>5</v>
      </c>
      <c r="AP15" s="70" t="s">
        <v>3</v>
      </c>
      <c r="AQ15" s="68"/>
      <c r="AR15" s="70"/>
      <c r="AS15" s="70"/>
      <c r="AT15" s="70"/>
      <c r="AU15" s="70"/>
      <c r="AV15" s="70"/>
      <c r="AW15" s="70"/>
      <c r="AX15" s="68"/>
      <c r="AY15" s="68"/>
      <c r="AZ15" s="68"/>
      <c r="BA15" s="68">
        <v>20</v>
      </c>
      <c r="BB15" s="68"/>
      <c r="BC15" s="68"/>
      <c r="BD15" s="68"/>
      <c r="BE15" s="70" t="s">
        <v>3</v>
      </c>
      <c r="BF15" s="87"/>
      <c r="BG15" s="88"/>
      <c r="BH15" s="88"/>
      <c r="BI15" s="88"/>
      <c r="BJ15" s="88"/>
      <c r="BK15" s="88"/>
      <c r="BL15" s="88"/>
      <c r="BM15" s="88"/>
      <c r="BN15" s="88"/>
      <c r="BO15" s="19">
        <v>0.13451705047893134</v>
      </c>
      <c r="BP15" s="88"/>
      <c r="BQ15" s="88"/>
    </row>
    <row r="16" spans="1:69" ht="24" customHeight="1">
      <c r="S16" s="70" t="s">
        <v>0</v>
      </c>
      <c r="T16" s="70" t="s">
        <v>0</v>
      </c>
      <c r="U16" s="70" t="s">
        <v>0</v>
      </c>
      <c r="V16" s="70" t="s">
        <v>0</v>
      </c>
      <c r="W16" s="70" t="s">
        <v>0</v>
      </c>
      <c r="X16" s="70" t="s">
        <v>0</v>
      </c>
      <c r="Y16" s="70" t="s">
        <v>0</v>
      </c>
      <c r="Z16" s="70" t="s">
        <v>0</v>
      </c>
      <c r="AA16" s="70" t="s">
        <v>0</v>
      </c>
      <c r="AB16" s="70" t="s">
        <v>0</v>
      </c>
      <c r="AC16" s="70"/>
      <c r="AD16" s="70"/>
      <c r="AK16" s="68"/>
      <c r="AL16" s="81">
        <v>4</v>
      </c>
      <c r="AM16" s="82">
        <v>2</v>
      </c>
      <c r="AN16" s="82">
        <v>0</v>
      </c>
      <c r="AO16" s="77">
        <v>5</v>
      </c>
      <c r="AP16" s="70" t="s">
        <v>3</v>
      </c>
      <c r="AQ16" s="68"/>
      <c r="AR16" s="70"/>
      <c r="AS16" s="70"/>
      <c r="AT16" s="70"/>
      <c r="AU16" s="70"/>
      <c r="AV16" s="70"/>
      <c r="AW16" s="70"/>
      <c r="AX16" s="68"/>
      <c r="AY16" s="68"/>
      <c r="AZ16" s="68"/>
      <c r="BA16" s="68">
        <v>20</v>
      </c>
      <c r="BB16" s="68"/>
      <c r="BC16" s="68"/>
      <c r="BD16" s="68"/>
      <c r="BE16" s="70" t="s">
        <v>3</v>
      </c>
      <c r="BF16" s="87"/>
      <c r="BG16" s="88"/>
      <c r="BH16" s="88"/>
      <c r="BI16" s="88"/>
      <c r="BJ16" s="88"/>
      <c r="BK16" s="88"/>
      <c r="BL16" s="88"/>
      <c r="BM16" s="88"/>
      <c r="BN16" s="88"/>
      <c r="BO16" s="19">
        <v>0.13451705047893134</v>
      </c>
      <c r="BP16" s="88"/>
      <c r="BQ16" s="88"/>
    </row>
    <row r="17" spans="8:69" ht="24" customHeight="1">
      <c r="AK17" s="68"/>
      <c r="AL17" s="81">
        <v>3</v>
      </c>
      <c r="AM17" s="82">
        <v>1</v>
      </c>
      <c r="AN17" s="82">
        <v>-1</v>
      </c>
      <c r="AO17" s="77">
        <v>3</v>
      </c>
      <c r="AP17" s="70" t="s">
        <v>3</v>
      </c>
      <c r="AQ17" s="68"/>
      <c r="AR17" s="70"/>
      <c r="AS17" s="70"/>
      <c r="AT17" s="70"/>
      <c r="AU17" s="70"/>
      <c r="AV17" s="70"/>
      <c r="AW17" s="70"/>
      <c r="AX17" s="68"/>
      <c r="AY17" s="68"/>
      <c r="AZ17" s="68"/>
      <c r="BA17" s="68">
        <v>12.5</v>
      </c>
      <c r="BB17" s="68"/>
      <c r="BC17" s="68"/>
      <c r="BD17" s="68"/>
      <c r="BE17" s="70" t="s">
        <v>3</v>
      </c>
      <c r="BF17" s="87"/>
      <c r="BG17" s="88"/>
      <c r="BH17" s="88"/>
      <c r="BI17" s="88"/>
      <c r="BJ17" s="88"/>
      <c r="BK17" s="88"/>
      <c r="BL17" s="88"/>
      <c r="BM17" s="88"/>
      <c r="BN17" s="88"/>
      <c r="BO17" s="19">
        <v>7.4399278138284082E-5</v>
      </c>
      <c r="BP17" s="88"/>
      <c r="BQ17" s="88"/>
    </row>
    <row r="18" spans="8:69" ht="24" customHeight="1">
      <c r="AK18" s="68"/>
      <c r="AL18" s="81">
        <v>4</v>
      </c>
      <c r="AM18" s="82">
        <v>2</v>
      </c>
      <c r="AN18" s="82">
        <v>0</v>
      </c>
      <c r="AO18" s="77">
        <v>4</v>
      </c>
      <c r="AP18" s="70" t="s">
        <v>3</v>
      </c>
      <c r="AQ18" s="68"/>
      <c r="AR18" s="70"/>
      <c r="AS18" s="70"/>
      <c r="AT18" s="70"/>
      <c r="AU18" s="70"/>
      <c r="AV18" s="70"/>
      <c r="AW18" s="70"/>
      <c r="AX18" s="68"/>
      <c r="AY18" s="68"/>
      <c r="AZ18" s="68"/>
      <c r="BA18" s="68">
        <v>18</v>
      </c>
      <c r="BB18" s="68"/>
      <c r="BC18" s="68"/>
      <c r="BD18" s="68"/>
      <c r="BE18" s="70" t="s">
        <v>3</v>
      </c>
      <c r="BF18" s="87"/>
      <c r="BG18" s="88"/>
      <c r="BH18" s="88"/>
      <c r="BI18" s="88"/>
      <c r="BJ18" s="88"/>
      <c r="BK18" s="88"/>
      <c r="BL18" s="88"/>
      <c r="BM18" s="88"/>
      <c r="BN18" s="88"/>
      <c r="BO18" s="19">
        <v>1.82049031267199E-2</v>
      </c>
      <c r="BP18" s="88"/>
      <c r="BQ18" s="88"/>
    </row>
    <row r="19" spans="8:69" ht="24" customHeight="1">
      <c r="AK19" s="68"/>
      <c r="AL19" s="81">
        <v>5</v>
      </c>
      <c r="AM19" s="82">
        <v>4</v>
      </c>
      <c r="AN19" s="82">
        <v>0</v>
      </c>
      <c r="AO19" s="77">
        <v>4</v>
      </c>
      <c r="AP19" s="70" t="s">
        <v>3</v>
      </c>
      <c r="AQ19" s="68"/>
      <c r="AR19" s="68"/>
      <c r="AS19" s="68"/>
      <c r="AT19" s="68"/>
      <c r="AU19" s="68"/>
      <c r="AV19" s="68"/>
      <c r="AW19" s="68"/>
      <c r="AX19" s="68"/>
      <c r="AY19" s="68"/>
      <c r="AZ19" s="68"/>
      <c r="BA19" s="68">
        <v>20.5</v>
      </c>
      <c r="BB19" s="68"/>
      <c r="BC19" s="68"/>
      <c r="BD19" s="68"/>
      <c r="BE19" s="70" t="s">
        <v>3</v>
      </c>
      <c r="BF19" s="87"/>
      <c r="BG19" s="88"/>
      <c r="BH19" s="88"/>
      <c r="BI19" s="88"/>
      <c r="BJ19" s="88"/>
      <c r="BK19" s="88"/>
      <c r="BL19" s="88"/>
      <c r="BM19" s="88"/>
      <c r="BN19" s="88"/>
      <c r="BO19" s="19">
        <v>0.22178112239645692</v>
      </c>
      <c r="BP19" s="88"/>
      <c r="BQ19" s="88"/>
    </row>
    <row r="20" spans="8:69" ht="24" customHeight="1">
      <c r="H20" t="s">
        <v>93</v>
      </c>
      <c r="I20" s="44">
        <v>0</v>
      </c>
      <c r="J20" s="45">
        <v>1</v>
      </c>
      <c r="K20" s="45">
        <v>1</v>
      </c>
      <c r="L20" s="45">
        <v>1</v>
      </c>
      <c r="M20" s="45">
        <v>1</v>
      </c>
      <c r="N20" s="45">
        <v>1</v>
      </c>
      <c r="O20" s="45">
        <v>2</v>
      </c>
      <c r="P20" s="46">
        <v>1</v>
      </c>
      <c r="Q20" s="70" t="s">
        <v>3</v>
      </c>
      <c r="R20" s="1" t="s">
        <v>72</v>
      </c>
      <c r="AB20" s="38" cm="1">
        <f t="array" ref="AB20:AB23">MMULT(I20:P23,AB8:AB15)</f>
        <v>5</v>
      </c>
      <c r="AC20" s="38"/>
      <c r="AD20" s="38"/>
      <c r="AK20" s="68"/>
      <c r="AL20" s="81">
        <v>2</v>
      </c>
      <c r="AM20" s="82">
        <v>2</v>
      </c>
      <c r="AN20" s="82">
        <v>1</v>
      </c>
      <c r="AO20" s="77">
        <v>3</v>
      </c>
      <c r="AP20" s="70" t="s">
        <v>3</v>
      </c>
      <c r="AQ20" s="68"/>
      <c r="AR20" s="68"/>
      <c r="AS20" s="68"/>
      <c r="AT20" s="68"/>
      <c r="AU20" s="68"/>
      <c r="AV20" s="68"/>
      <c r="AW20" s="68"/>
      <c r="AX20" s="68"/>
      <c r="AY20" s="68"/>
      <c r="AZ20" s="68"/>
      <c r="BA20" s="68">
        <v>12</v>
      </c>
      <c r="BB20" s="68"/>
      <c r="BC20" s="68"/>
      <c r="BD20" s="68"/>
      <c r="BE20" s="70" t="s">
        <v>3</v>
      </c>
      <c r="BF20" s="87"/>
      <c r="BG20" s="88"/>
      <c r="BH20" s="88"/>
      <c r="BI20" s="88"/>
      <c r="BJ20" s="88"/>
      <c r="BK20" s="88"/>
      <c r="BL20" s="88"/>
      <c r="BM20" s="88"/>
      <c r="BN20" s="88"/>
      <c r="BO20" s="19">
        <v>4.512544325135714E-5</v>
      </c>
      <c r="BP20" s="88"/>
      <c r="BQ20" s="88"/>
    </row>
    <row r="21" spans="8:69" ht="24" customHeight="1">
      <c r="I21" s="48">
        <v>1</v>
      </c>
      <c r="J21" s="49">
        <v>0</v>
      </c>
      <c r="K21" s="49">
        <v>0</v>
      </c>
      <c r="L21" s="49">
        <v>0</v>
      </c>
      <c r="M21" s="49">
        <v>0</v>
      </c>
      <c r="N21" s="49">
        <v>0</v>
      </c>
      <c r="O21" s="49">
        <v>0</v>
      </c>
      <c r="P21" s="50">
        <v>-1</v>
      </c>
      <c r="Q21" s="70" t="s">
        <v>3</v>
      </c>
      <c r="AB21" s="39">
        <v>0</v>
      </c>
      <c r="AC21" s="39"/>
      <c r="AD21" s="39"/>
      <c r="AK21" s="68"/>
      <c r="AL21" s="81">
        <v>4</v>
      </c>
      <c r="AM21" s="82">
        <v>4</v>
      </c>
      <c r="AN21" s="82">
        <v>0</v>
      </c>
      <c r="AO21" s="77">
        <v>5</v>
      </c>
      <c r="AP21" s="70" t="s">
        <v>3</v>
      </c>
      <c r="AQ21" s="68"/>
      <c r="AR21" s="68"/>
      <c r="AS21" s="68"/>
      <c r="AT21" s="68"/>
      <c r="AU21" s="68"/>
      <c r="AV21" s="68"/>
      <c r="AW21" s="68"/>
      <c r="AX21" s="68"/>
      <c r="AY21" s="68"/>
      <c r="AZ21" s="68"/>
      <c r="BA21" s="68">
        <v>20</v>
      </c>
      <c r="BB21" s="68"/>
      <c r="BC21" s="68"/>
      <c r="BD21" s="68"/>
      <c r="BE21" s="70" t="s">
        <v>3</v>
      </c>
      <c r="BF21" s="87"/>
      <c r="BG21" s="88"/>
      <c r="BH21" s="88"/>
      <c r="BI21" s="88"/>
      <c r="BJ21" s="88"/>
      <c r="BK21" s="88"/>
      <c r="BL21" s="88"/>
      <c r="BM21" s="88"/>
      <c r="BN21" s="88"/>
      <c r="BO21" s="19">
        <v>0.13451705047893134</v>
      </c>
      <c r="BP21" s="88"/>
      <c r="BQ21" s="88"/>
    </row>
    <row r="22" spans="8:69" ht="24" customHeight="1">
      <c r="I22" s="48">
        <v>1</v>
      </c>
      <c r="J22" s="49">
        <v>1</v>
      </c>
      <c r="K22" s="49">
        <v>0</v>
      </c>
      <c r="L22" s="49">
        <v>1</v>
      </c>
      <c r="M22" s="49">
        <v>1</v>
      </c>
      <c r="N22" s="49">
        <v>0</v>
      </c>
      <c r="O22" s="49">
        <v>0</v>
      </c>
      <c r="P22" s="50">
        <v>-1</v>
      </c>
      <c r="Q22" s="70" t="s">
        <v>3</v>
      </c>
      <c r="AB22" s="39">
        <v>2</v>
      </c>
      <c r="AC22" s="39"/>
      <c r="AD22" s="39"/>
      <c r="AK22" s="68"/>
      <c r="AL22" s="81">
        <v>4</v>
      </c>
      <c r="AM22" s="82">
        <v>2</v>
      </c>
      <c r="AN22" s="82">
        <v>0</v>
      </c>
      <c r="AO22" s="77">
        <v>5</v>
      </c>
      <c r="AP22" s="70" t="s">
        <v>3</v>
      </c>
      <c r="AQ22" s="68"/>
      <c r="AR22" s="68"/>
      <c r="AS22" s="68"/>
      <c r="AT22" s="68"/>
      <c r="AU22" s="68"/>
      <c r="AV22" s="68"/>
      <c r="AW22" s="68"/>
      <c r="AX22" s="68"/>
      <c r="AY22" s="68"/>
      <c r="AZ22" s="68"/>
      <c r="BA22" s="68">
        <v>20</v>
      </c>
      <c r="BB22" s="68"/>
      <c r="BC22" s="68"/>
      <c r="BD22" s="68"/>
      <c r="BE22" s="70" t="s">
        <v>3</v>
      </c>
      <c r="BF22" s="87"/>
      <c r="BG22" s="88"/>
      <c r="BH22" s="88"/>
      <c r="BI22" s="88"/>
      <c r="BJ22" s="88"/>
      <c r="BK22" s="88"/>
      <c r="BL22" s="88"/>
      <c r="BM22" s="88"/>
      <c r="BN22" s="88"/>
      <c r="BO22" s="19">
        <v>0.13451705047893134</v>
      </c>
      <c r="BP22" s="88"/>
      <c r="BQ22" s="88"/>
    </row>
    <row r="23" spans="8:69" ht="24" customHeight="1">
      <c r="I23" s="51">
        <v>0</v>
      </c>
      <c r="J23" s="52">
        <v>1</v>
      </c>
      <c r="K23" s="52">
        <v>1</v>
      </c>
      <c r="L23" s="52">
        <v>0</v>
      </c>
      <c r="M23" s="52">
        <v>1</v>
      </c>
      <c r="N23" s="52">
        <v>2</v>
      </c>
      <c r="O23" s="52">
        <v>2</v>
      </c>
      <c r="P23" s="53">
        <v>1</v>
      </c>
      <c r="Q23" s="70" t="s">
        <v>3</v>
      </c>
      <c r="AB23" s="40">
        <v>4</v>
      </c>
      <c r="AC23" s="40"/>
      <c r="AD23" s="40"/>
      <c r="AK23" s="68"/>
      <c r="AL23" s="81"/>
      <c r="AM23" s="82"/>
      <c r="AN23" s="82"/>
      <c r="AO23" s="77"/>
      <c r="AP23" s="70" t="s">
        <v>3</v>
      </c>
      <c r="AQ23" s="68"/>
      <c r="AR23" s="68"/>
      <c r="AS23" s="68"/>
      <c r="AT23" s="68"/>
      <c r="AU23" s="68"/>
      <c r="AV23" s="68"/>
      <c r="AW23" s="68"/>
      <c r="AX23" s="68"/>
      <c r="AY23" s="68"/>
      <c r="AZ23" s="68"/>
      <c r="BA23" s="68"/>
      <c r="BB23" s="68"/>
      <c r="BC23" s="68"/>
      <c r="BD23" s="68"/>
      <c r="BE23" s="70" t="s">
        <v>3</v>
      </c>
      <c r="BF23" s="87"/>
      <c r="BG23" s="88"/>
      <c r="BH23" s="88"/>
      <c r="BI23" s="88"/>
      <c r="BJ23" s="88"/>
      <c r="BK23" s="88"/>
      <c r="BL23" s="88"/>
      <c r="BM23" s="88"/>
      <c r="BN23" s="88"/>
      <c r="BO23" s="19"/>
      <c r="BP23" s="88"/>
      <c r="BQ23" s="88"/>
    </row>
    <row r="24" spans="8:69" ht="24" customHeight="1">
      <c r="AK24" s="68"/>
      <c r="AL24" s="81"/>
      <c r="AM24" s="82"/>
      <c r="AN24" s="82"/>
      <c r="AO24" s="77"/>
      <c r="AP24" s="70" t="s">
        <v>3</v>
      </c>
      <c r="AQ24" s="68"/>
      <c r="AR24" s="68"/>
      <c r="AS24" s="68"/>
      <c r="AT24" s="68"/>
      <c r="AU24" s="68"/>
      <c r="AV24" s="68"/>
      <c r="AW24" s="68"/>
      <c r="AX24" s="68"/>
      <c r="AY24" s="68"/>
      <c r="AZ24" s="68"/>
      <c r="BA24" s="68"/>
      <c r="BB24" s="68"/>
      <c r="BC24" s="68"/>
      <c r="BD24" s="68"/>
      <c r="BE24" s="70" t="s">
        <v>3</v>
      </c>
      <c r="BF24" s="89"/>
      <c r="BG24" s="90"/>
      <c r="BH24" s="90"/>
      <c r="BI24" s="90"/>
      <c r="BJ24" s="90"/>
      <c r="BK24" s="90"/>
      <c r="BL24" s="90"/>
      <c r="BM24" s="90"/>
      <c r="BN24" s="90"/>
      <c r="BO24" s="20"/>
      <c r="BP24" s="90"/>
      <c r="BQ24" s="90"/>
    </row>
    <row r="25" spans="8:69" ht="24" customHeight="1">
      <c r="H25" t="s">
        <v>94</v>
      </c>
      <c r="I25" s="44">
        <v>1</v>
      </c>
      <c r="J25" s="45">
        <v>0</v>
      </c>
      <c r="K25" s="45">
        <v>0</v>
      </c>
      <c r="L25" s="45">
        <v>1</v>
      </c>
      <c r="M25" s="45">
        <v>1</v>
      </c>
      <c r="N25" s="45">
        <v>1</v>
      </c>
      <c r="O25" s="45">
        <v>2</v>
      </c>
      <c r="P25" s="46">
        <v>1</v>
      </c>
      <c r="Q25" s="70" t="s">
        <v>3</v>
      </c>
      <c r="R25" s="1" t="s">
        <v>75</v>
      </c>
      <c r="S25" s="38" cm="1">
        <f t="array" ref="S25:AB32">MMULT(I25:P32,S8:AB15)</f>
        <v>5</v>
      </c>
      <c r="T25" s="38">
        <v>2</v>
      </c>
      <c r="U25" s="38">
        <v>4</v>
      </c>
      <c r="V25" s="38">
        <v>4</v>
      </c>
      <c r="W25" s="38">
        <v>3</v>
      </c>
      <c r="X25" s="38">
        <v>4</v>
      </c>
      <c r="Y25" s="38">
        <v>5</v>
      </c>
      <c r="Z25" s="38">
        <v>2</v>
      </c>
      <c r="AA25" s="38">
        <v>4</v>
      </c>
      <c r="AB25" s="38">
        <v>4</v>
      </c>
      <c r="AC25" s="38"/>
      <c r="AD25" s="38"/>
      <c r="AK25" s="68"/>
      <c r="AL25" s="70"/>
      <c r="AM25" s="70"/>
      <c r="AN25" s="70"/>
      <c r="AO25" s="70"/>
      <c r="AP25" s="70"/>
      <c r="AQ25" s="68"/>
      <c r="AR25" s="68"/>
      <c r="AS25" s="68"/>
      <c r="AT25" s="68"/>
      <c r="AU25" s="68"/>
      <c r="AV25" s="68"/>
      <c r="AW25" s="68"/>
      <c r="AX25" s="68"/>
      <c r="AY25" s="68"/>
      <c r="AZ25" s="68"/>
      <c r="BA25" s="68"/>
      <c r="BB25" s="68"/>
      <c r="BC25" s="68"/>
      <c r="BD25" s="68"/>
      <c r="BE25" s="68"/>
      <c r="BF25" s="70"/>
      <c r="BG25" s="70"/>
      <c r="BH25" s="70"/>
      <c r="BI25" s="70"/>
      <c r="BJ25" s="70"/>
      <c r="BK25" s="70"/>
      <c r="BL25" s="70"/>
      <c r="BM25" s="70"/>
      <c r="BN25" s="70"/>
      <c r="BO25" s="70"/>
      <c r="BP25" s="70"/>
      <c r="BQ25" s="70"/>
    </row>
    <row r="26" spans="8:69" ht="24" customHeight="1">
      <c r="I26" s="48">
        <v>1</v>
      </c>
      <c r="J26" s="49">
        <v>0</v>
      </c>
      <c r="K26" s="49">
        <v>1</v>
      </c>
      <c r="L26" s="49">
        <v>0</v>
      </c>
      <c r="M26" s="49">
        <v>1</v>
      </c>
      <c r="N26" s="49">
        <v>0</v>
      </c>
      <c r="O26" s="49">
        <v>0</v>
      </c>
      <c r="P26" s="50">
        <v>3</v>
      </c>
      <c r="Q26" s="70" t="s">
        <v>3</v>
      </c>
      <c r="S26" s="39">
        <v>4</v>
      </c>
      <c r="T26" s="39">
        <v>2</v>
      </c>
      <c r="U26" s="39">
        <v>4</v>
      </c>
      <c r="V26" s="39">
        <v>2</v>
      </c>
      <c r="W26" s="39">
        <v>1</v>
      </c>
      <c r="X26" s="39">
        <v>2</v>
      </c>
      <c r="Y26" s="39">
        <v>4</v>
      </c>
      <c r="Z26" s="39">
        <v>2</v>
      </c>
      <c r="AA26" s="39">
        <v>4</v>
      </c>
      <c r="AB26" s="39">
        <v>2</v>
      </c>
      <c r="AC26" s="39"/>
      <c r="AD26" s="39"/>
      <c r="AK26" s="68"/>
      <c r="AL26" s="70"/>
      <c r="AM26" s="70"/>
      <c r="AN26" s="70"/>
      <c r="AO26" s="70"/>
      <c r="AP26" s="70"/>
      <c r="AR26" s="68"/>
      <c r="AS26" s="68"/>
      <c r="AT26" s="68"/>
      <c r="AU26" s="68"/>
      <c r="AV26" s="68"/>
      <c r="AW26" s="68"/>
      <c r="AX26" s="68"/>
      <c r="AY26" s="68"/>
      <c r="AZ26" s="68"/>
      <c r="BA26" s="68"/>
      <c r="BB26" s="68"/>
      <c r="BC26" s="68"/>
      <c r="BD26" s="68"/>
      <c r="BE26" s="68"/>
      <c r="BF26" s="70" t="s">
        <v>0</v>
      </c>
      <c r="BG26" s="70" t="s">
        <v>0</v>
      </c>
      <c r="BH26" s="70" t="s">
        <v>0</v>
      </c>
      <c r="BI26" s="70" t="s">
        <v>0</v>
      </c>
      <c r="BJ26" s="70" t="s">
        <v>0</v>
      </c>
      <c r="BK26" s="70" t="s">
        <v>0</v>
      </c>
      <c r="BL26" s="70" t="s">
        <v>0</v>
      </c>
      <c r="BM26" s="70" t="s">
        <v>0</v>
      </c>
      <c r="BN26" s="70" t="s">
        <v>0</v>
      </c>
      <c r="BO26" s="70" t="s">
        <v>0</v>
      </c>
      <c r="BP26" s="70" t="s">
        <v>0</v>
      </c>
      <c r="BQ26" s="70" t="s">
        <v>0</v>
      </c>
    </row>
    <row r="27" spans="8:69" ht="24" customHeight="1">
      <c r="I27" s="48">
        <v>0</v>
      </c>
      <c r="J27" s="49">
        <v>1</v>
      </c>
      <c r="K27" s="49">
        <v>0</v>
      </c>
      <c r="L27" s="49">
        <v>1</v>
      </c>
      <c r="M27" s="49">
        <v>0</v>
      </c>
      <c r="N27" s="49">
        <v>0</v>
      </c>
      <c r="O27" s="49">
        <v>-1</v>
      </c>
      <c r="P27" s="50">
        <v>0</v>
      </c>
      <c r="Q27" s="70" t="s">
        <v>3</v>
      </c>
      <c r="S27" s="39">
        <v>0</v>
      </c>
      <c r="T27" s="39">
        <v>1</v>
      </c>
      <c r="U27" s="39">
        <v>0</v>
      </c>
      <c r="V27" s="39">
        <v>0</v>
      </c>
      <c r="W27" s="39">
        <v>-1</v>
      </c>
      <c r="X27" s="39">
        <v>0</v>
      </c>
      <c r="Y27" s="39">
        <v>0</v>
      </c>
      <c r="Z27" s="39">
        <v>1</v>
      </c>
      <c r="AA27" s="39">
        <v>0</v>
      </c>
      <c r="AB27" s="39">
        <v>0</v>
      </c>
      <c r="AC27" s="39"/>
      <c r="AD27" s="39"/>
      <c r="AK27" s="68"/>
      <c r="AL27" s="70"/>
      <c r="AM27" s="70"/>
      <c r="AN27" s="70"/>
      <c r="AO27" s="70"/>
      <c r="AP27" s="70"/>
      <c r="AQ27" s="70"/>
      <c r="AR27" s="70"/>
      <c r="AS27" s="70"/>
      <c r="AT27" s="70"/>
      <c r="AU27" s="70"/>
      <c r="AV27" s="70"/>
      <c r="AW27" s="70"/>
      <c r="AX27" s="70"/>
      <c r="AY27" s="70"/>
      <c r="AZ27" s="70"/>
      <c r="BA27" s="70"/>
      <c r="BB27" s="70"/>
      <c r="BC27" s="70"/>
      <c r="BD27" s="70"/>
      <c r="BE27" s="70"/>
      <c r="BF27" s="70"/>
      <c r="BG27" s="70"/>
      <c r="BH27" s="70"/>
      <c r="BI27" s="70"/>
      <c r="BJ27" s="70"/>
      <c r="BK27" s="70"/>
      <c r="BL27" s="70"/>
      <c r="BM27" s="70"/>
      <c r="BN27" s="70"/>
      <c r="BO27" s="70"/>
      <c r="BP27" s="70"/>
      <c r="BQ27" s="70"/>
    </row>
    <row r="28" spans="8:69" ht="24" customHeight="1">
      <c r="I28" s="51">
        <v>0</v>
      </c>
      <c r="J28" s="52">
        <v>1</v>
      </c>
      <c r="K28" s="52">
        <v>1</v>
      </c>
      <c r="L28" s="52">
        <v>1</v>
      </c>
      <c r="M28" s="52">
        <v>1</v>
      </c>
      <c r="N28" s="52">
        <v>0</v>
      </c>
      <c r="O28" s="52">
        <v>2</v>
      </c>
      <c r="P28" s="53">
        <v>1</v>
      </c>
      <c r="Q28" s="70" t="s">
        <v>3</v>
      </c>
      <c r="S28" s="40">
        <v>4</v>
      </c>
      <c r="T28" s="40">
        <v>3</v>
      </c>
      <c r="U28" s="40">
        <v>5</v>
      </c>
      <c r="V28" s="40">
        <v>5</v>
      </c>
      <c r="W28" s="40">
        <v>3</v>
      </c>
      <c r="X28" s="40">
        <v>4</v>
      </c>
      <c r="Y28" s="40">
        <v>4</v>
      </c>
      <c r="Z28" s="40">
        <v>3</v>
      </c>
      <c r="AA28" s="40">
        <v>5</v>
      </c>
      <c r="AB28" s="40">
        <v>5</v>
      </c>
      <c r="AC28" s="40"/>
      <c r="AD28" s="40"/>
      <c r="AK28" s="68"/>
      <c r="AL28" s="70"/>
      <c r="AM28" s="70"/>
      <c r="AN28" s="70"/>
      <c r="AO28" s="70"/>
      <c r="AP28" s="70"/>
      <c r="AQ28" s="70" t="s">
        <v>77</v>
      </c>
      <c r="AR28" s="70"/>
      <c r="AS28" s="70"/>
      <c r="AT28" s="70"/>
      <c r="AU28" s="70"/>
      <c r="AV28" s="70"/>
      <c r="AW28" s="70"/>
      <c r="AX28" s="70"/>
      <c r="AY28" s="70"/>
      <c r="AZ28" s="70"/>
      <c r="BA28" s="70"/>
      <c r="BB28" s="70"/>
      <c r="BC28" s="70"/>
      <c r="BD28" s="70"/>
      <c r="BE28" s="70"/>
      <c r="BF28" s="70"/>
      <c r="BG28" s="70"/>
      <c r="BH28" s="70"/>
      <c r="BI28" s="70"/>
      <c r="BJ28" s="70"/>
      <c r="BK28" s="70"/>
      <c r="BL28" s="70"/>
      <c r="BM28" s="70"/>
      <c r="BN28" s="70"/>
      <c r="BO28" s="70"/>
      <c r="BP28" s="70"/>
      <c r="BQ28" s="70"/>
    </row>
    <row r="29" spans="8:69" ht="24" customHeight="1">
      <c r="H29" t="s">
        <v>95</v>
      </c>
      <c r="I29" s="44">
        <v>1</v>
      </c>
      <c r="J29" s="45">
        <v>0</v>
      </c>
      <c r="K29" s="45">
        <v>0</v>
      </c>
      <c r="L29" s="45">
        <v>1</v>
      </c>
      <c r="M29" s="45">
        <v>1</v>
      </c>
      <c r="N29" s="45">
        <v>1</v>
      </c>
      <c r="O29" s="45">
        <v>-1</v>
      </c>
      <c r="P29" s="46">
        <v>1</v>
      </c>
      <c r="Q29" s="70" t="s">
        <v>3</v>
      </c>
      <c r="R29" s="1" t="s">
        <v>77</v>
      </c>
      <c r="S29" s="38">
        <v>2</v>
      </c>
      <c r="T29" s="38">
        <v>2</v>
      </c>
      <c r="U29" s="38">
        <v>1</v>
      </c>
      <c r="V29" s="38">
        <v>1</v>
      </c>
      <c r="W29" s="38">
        <v>0</v>
      </c>
      <c r="X29" s="38">
        <v>1</v>
      </c>
      <c r="Y29" s="38">
        <v>2</v>
      </c>
      <c r="Z29" s="38">
        <v>2</v>
      </c>
      <c r="AA29" s="38">
        <v>1</v>
      </c>
      <c r="AB29" s="38">
        <v>1</v>
      </c>
      <c r="AC29" s="38"/>
      <c r="AD29" s="38"/>
      <c r="AK29" s="68"/>
      <c r="AL29" s="70"/>
      <c r="AM29" s="70"/>
      <c r="AN29" s="70"/>
      <c r="AO29" s="70"/>
      <c r="AP29" s="70"/>
      <c r="AQ29" s="70"/>
      <c r="AR29" s="72" cm="1">
        <f t="array" ref="AR29:BA32">S29:AB32</f>
        <v>2</v>
      </c>
      <c r="AS29" s="73">
        <v>2</v>
      </c>
      <c r="AT29" s="73">
        <v>1</v>
      </c>
      <c r="AU29" s="73">
        <v>1</v>
      </c>
      <c r="AV29" s="73">
        <v>0</v>
      </c>
      <c r="AW29" s="73">
        <v>1</v>
      </c>
      <c r="AX29" s="73">
        <v>2</v>
      </c>
      <c r="AY29" s="73">
        <v>2</v>
      </c>
      <c r="AZ29" s="73">
        <v>1</v>
      </c>
      <c r="BA29" s="73">
        <v>1</v>
      </c>
      <c r="BB29" s="73"/>
      <c r="BC29" s="73"/>
      <c r="BD29" s="70"/>
      <c r="BE29" s="70" t="s">
        <v>3</v>
      </c>
      <c r="BF29" s="72"/>
      <c r="BG29" s="73"/>
      <c r="BH29" s="73"/>
      <c r="BI29" s="73"/>
      <c r="BJ29" s="73"/>
      <c r="BK29" s="73"/>
      <c r="BL29" s="73"/>
      <c r="BM29" s="73"/>
      <c r="BN29" s="73"/>
      <c r="BO29" s="73" cm="1">
        <f t="array" ref="BO29:BO32">MMULT(AR29:BA32,_xlfn.ANCHORARRAY(BO13))</f>
        <v>1.4435780964012781</v>
      </c>
      <c r="BP29" s="73"/>
      <c r="BQ29" s="73"/>
    </row>
    <row r="30" spans="8:69" ht="24" customHeight="1">
      <c r="I30" s="48">
        <v>1</v>
      </c>
      <c r="J30" s="49">
        <v>0</v>
      </c>
      <c r="K30" s="49">
        <v>1</v>
      </c>
      <c r="L30" s="49">
        <v>0</v>
      </c>
      <c r="M30" s="49">
        <v>-1</v>
      </c>
      <c r="N30" s="49">
        <v>0</v>
      </c>
      <c r="O30" s="49">
        <v>0</v>
      </c>
      <c r="P30" s="50">
        <v>1</v>
      </c>
      <c r="Q30" s="70" t="s">
        <v>3</v>
      </c>
      <c r="S30" s="39">
        <v>2</v>
      </c>
      <c r="T30" s="39">
        <v>0</v>
      </c>
      <c r="U30" s="39">
        <v>2</v>
      </c>
      <c r="V30" s="39">
        <v>0</v>
      </c>
      <c r="W30" s="39">
        <v>1</v>
      </c>
      <c r="X30" s="39">
        <v>0</v>
      </c>
      <c r="Y30" s="39">
        <v>2</v>
      </c>
      <c r="Z30" s="39">
        <v>0</v>
      </c>
      <c r="AA30" s="39">
        <v>2</v>
      </c>
      <c r="AB30" s="39">
        <v>0</v>
      </c>
      <c r="AC30" s="39"/>
      <c r="AD30" s="39"/>
      <c r="AK30" s="68"/>
      <c r="AL30" s="70"/>
      <c r="AM30" s="70"/>
      <c r="AN30" s="70"/>
      <c r="AO30" s="70"/>
      <c r="AP30" s="70"/>
      <c r="AQ30" s="70"/>
      <c r="AR30" s="74">
        <v>2</v>
      </c>
      <c r="AS30" s="75">
        <v>0</v>
      </c>
      <c r="AT30" s="75">
        <v>2</v>
      </c>
      <c r="AU30" s="75">
        <v>0</v>
      </c>
      <c r="AV30" s="75">
        <v>1</v>
      </c>
      <c r="AW30" s="75">
        <v>0</v>
      </c>
      <c r="AX30" s="75">
        <v>2</v>
      </c>
      <c r="AY30" s="75">
        <v>0</v>
      </c>
      <c r="AZ30" s="75">
        <v>2</v>
      </c>
      <c r="BA30" s="75">
        <v>0</v>
      </c>
      <c r="BB30" s="75"/>
      <c r="BC30" s="75"/>
      <c r="BD30" s="70"/>
      <c r="BE30" s="70" t="s">
        <v>3</v>
      </c>
      <c r="BF30" s="74"/>
      <c r="BG30" s="75"/>
      <c r="BH30" s="75"/>
      <c r="BI30" s="75"/>
      <c r="BJ30" s="75"/>
      <c r="BK30" s="75"/>
      <c r="BL30" s="75"/>
      <c r="BM30" s="75"/>
      <c r="BN30" s="75"/>
      <c r="BO30" s="75">
        <v>1.4252670907796914</v>
      </c>
      <c r="BP30" s="75"/>
      <c r="BQ30" s="75"/>
    </row>
    <row r="31" spans="8:69" ht="24" customHeight="1">
      <c r="I31" s="48">
        <v>1</v>
      </c>
      <c r="J31" s="49">
        <v>1</v>
      </c>
      <c r="K31" s="49">
        <v>0</v>
      </c>
      <c r="L31" s="49">
        <v>1</v>
      </c>
      <c r="M31" s="49">
        <v>0</v>
      </c>
      <c r="N31" s="49">
        <v>1</v>
      </c>
      <c r="O31" s="49">
        <v>-1</v>
      </c>
      <c r="P31" s="50">
        <v>3</v>
      </c>
      <c r="Q31" s="70" t="s">
        <v>3</v>
      </c>
      <c r="S31" s="39">
        <v>4</v>
      </c>
      <c r="T31" s="39">
        <v>2</v>
      </c>
      <c r="U31" s="39">
        <v>3</v>
      </c>
      <c r="V31" s="39">
        <v>0</v>
      </c>
      <c r="W31" s="39">
        <v>0</v>
      </c>
      <c r="X31" s="39">
        <v>1</v>
      </c>
      <c r="Y31" s="39">
        <v>4</v>
      </c>
      <c r="Z31" s="39">
        <v>2</v>
      </c>
      <c r="AA31" s="39">
        <v>3</v>
      </c>
      <c r="AB31" s="39">
        <v>0</v>
      </c>
      <c r="AC31" s="39"/>
      <c r="AD31" s="39"/>
      <c r="AK31" s="68"/>
      <c r="AL31" s="70"/>
      <c r="AM31" s="70"/>
      <c r="AN31" s="70"/>
      <c r="AO31" s="70"/>
      <c r="AP31" s="70"/>
      <c r="AQ31" s="70"/>
      <c r="AR31" s="74">
        <v>4</v>
      </c>
      <c r="AS31" s="75">
        <v>2</v>
      </c>
      <c r="AT31" s="75">
        <v>3</v>
      </c>
      <c r="AU31" s="75">
        <v>0</v>
      </c>
      <c r="AV31" s="75">
        <v>0</v>
      </c>
      <c r="AW31" s="75">
        <v>1</v>
      </c>
      <c r="AX31" s="75">
        <v>4</v>
      </c>
      <c r="AY31" s="75">
        <v>2</v>
      </c>
      <c r="AZ31" s="75">
        <v>3</v>
      </c>
      <c r="BA31" s="75">
        <v>0</v>
      </c>
      <c r="BB31" s="75"/>
      <c r="BC31" s="75"/>
      <c r="BD31" s="70"/>
      <c r="BE31" s="70" t="s">
        <v>3</v>
      </c>
      <c r="BF31" s="74"/>
      <c r="BG31" s="75"/>
      <c r="BH31" s="75"/>
      <c r="BI31" s="75"/>
      <c r="BJ31" s="75"/>
      <c r="BK31" s="75"/>
      <c r="BL31" s="75"/>
      <c r="BM31" s="75"/>
      <c r="BN31" s="75"/>
      <c r="BO31" s="75">
        <v>2.5997366869449685</v>
      </c>
      <c r="BP31" s="75"/>
      <c r="BQ31" s="75"/>
    </row>
    <row r="32" spans="8:69" ht="24" customHeight="1">
      <c r="I32" s="51">
        <v>0</v>
      </c>
      <c r="J32" s="52">
        <v>1</v>
      </c>
      <c r="K32" s="52">
        <v>0</v>
      </c>
      <c r="L32" s="52">
        <v>2</v>
      </c>
      <c r="M32" s="52">
        <v>1</v>
      </c>
      <c r="N32" s="52">
        <v>0</v>
      </c>
      <c r="O32" s="52">
        <v>2</v>
      </c>
      <c r="P32" s="53">
        <v>1</v>
      </c>
      <c r="Q32" s="70" t="s">
        <v>3</v>
      </c>
      <c r="S32" s="40">
        <v>5</v>
      </c>
      <c r="T32" s="40">
        <v>2</v>
      </c>
      <c r="U32" s="40">
        <v>5</v>
      </c>
      <c r="V32" s="40">
        <v>5</v>
      </c>
      <c r="W32" s="40">
        <v>2</v>
      </c>
      <c r="X32" s="40">
        <v>4</v>
      </c>
      <c r="Y32" s="40">
        <v>5</v>
      </c>
      <c r="Z32" s="40">
        <v>2</v>
      </c>
      <c r="AA32" s="40">
        <v>5</v>
      </c>
      <c r="AB32" s="40">
        <v>5</v>
      </c>
      <c r="AC32" s="40"/>
      <c r="AD32" s="40"/>
      <c r="AK32" s="68"/>
      <c r="AL32" s="70"/>
      <c r="AM32" s="70"/>
      <c r="AN32" s="70"/>
      <c r="AO32" s="70"/>
      <c r="AP32" s="70"/>
      <c r="AQ32" s="70"/>
      <c r="AR32" s="76">
        <v>5</v>
      </c>
      <c r="AS32" s="77">
        <v>2</v>
      </c>
      <c r="AT32" s="77">
        <v>5</v>
      </c>
      <c r="AU32" s="77">
        <v>5</v>
      </c>
      <c r="AV32" s="77">
        <v>2</v>
      </c>
      <c r="AW32" s="77">
        <v>4</v>
      </c>
      <c r="AX32" s="77">
        <v>5</v>
      </c>
      <c r="AY32" s="77">
        <v>2</v>
      </c>
      <c r="AZ32" s="77">
        <v>5</v>
      </c>
      <c r="BA32" s="77">
        <v>5</v>
      </c>
      <c r="BB32" s="77"/>
      <c r="BC32" s="77"/>
      <c r="BD32" s="70"/>
      <c r="BE32" s="70" t="s">
        <v>3</v>
      </c>
      <c r="BF32" s="76"/>
      <c r="BG32" s="77"/>
      <c r="BH32" s="77"/>
      <c r="BI32" s="77"/>
      <c r="BJ32" s="77"/>
      <c r="BK32" s="77"/>
      <c r="BL32" s="77"/>
      <c r="BM32" s="77"/>
      <c r="BN32" s="77"/>
      <c r="BO32" s="77">
        <v>4.9813011463793577</v>
      </c>
      <c r="BP32" s="77"/>
      <c r="BQ32" s="77"/>
    </row>
    <row r="33" spans="19:69" ht="24" customHeight="1"/>
    <row r="34" spans="19:69" ht="24" customHeight="1"/>
    <row r="35" spans="19:69" ht="24" customHeight="1"/>
    <row r="36" spans="19:69" ht="24" customHeight="1"/>
    <row r="37" spans="19:69" ht="24" customHeight="1"/>
    <row r="38" spans="19:69" ht="24" customHeight="1"/>
    <row r="39" spans="19:69" ht="24" customHeight="1">
      <c r="AK39" s="68"/>
      <c r="AL39" s="68"/>
      <c r="AM39" s="68"/>
      <c r="AN39" s="68"/>
      <c r="AO39" s="68"/>
      <c r="AP39" s="68"/>
      <c r="AQ39" s="68"/>
      <c r="AR39" s="70">
        <v>1</v>
      </c>
      <c r="AS39" s="70">
        <v>2</v>
      </c>
      <c r="AT39" s="70">
        <v>3</v>
      </c>
      <c r="AU39" s="70">
        <v>4</v>
      </c>
      <c r="AV39" s="70">
        <v>5</v>
      </c>
      <c r="AW39" s="70">
        <v>6</v>
      </c>
      <c r="AX39" s="70">
        <v>7</v>
      </c>
      <c r="AY39" s="70">
        <v>8</v>
      </c>
      <c r="AZ39" s="70">
        <v>9</v>
      </c>
      <c r="BA39" s="70">
        <v>10</v>
      </c>
      <c r="BB39" s="70">
        <v>11</v>
      </c>
      <c r="BC39" s="70">
        <v>12</v>
      </c>
      <c r="BD39" s="68"/>
      <c r="BE39" s="68"/>
      <c r="BF39" s="68"/>
      <c r="BG39" s="68"/>
      <c r="BH39" s="68"/>
      <c r="BI39" s="68"/>
      <c r="BJ39" s="68"/>
      <c r="BK39" s="68"/>
      <c r="BL39" s="68"/>
      <c r="BM39" s="68"/>
      <c r="BN39" s="68"/>
      <c r="BO39" s="68"/>
      <c r="BP39" s="68"/>
      <c r="BQ39" s="68"/>
    </row>
    <row r="40" spans="19:69" ht="24" customHeight="1">
      <c r="S40" s="1">
        <v>1</v>
      </c>
      <c r="T40" s="1">
        <v>2</v>
      </c>
      <c r="U40" s="1">
        <v>3</v>
      </c>
      <c r="V40" s="1">
        <v>4</v>
      </c>
      <c r="W40" s="1">
        <v>5</v>
      </c>
      <c r="X40" s="1">
        <v>6</v>
      </c>
      <c r="Y40" s="1">
        <v>7</v>
      </c>
      <c r="Z40" s="1">
        <v>8</v>
      </c>
      <c r="AA40" s="1">
        <v>9</v>
      </c>
      <c r="AB40" s="1">
        <v>10</v>
      </c>
      <c r="AC40" s="1">
        <v>11</v>
      </c>
      <c r="AD40" s="1">
        <v>12</v>
      </c>
      <c r="AK40" s="68"/>
      <c r="AL40" s="68"/>
      <c r="AM40" s="68"/>
      <c r="AN40" s="68"/>
      <c r="AO40" s="68"/>
      <c r="AP40" s="68"/>
      <c r="AQ40" s="68"/>
      <c r="AR40" s="70"/>
      <c r="AS40" s="68"/>
      <c r="AT40" s="68"/>
      <c r="AU40" s="68"/>
      <c r="AV40" s="68"/>
      <c r="AW40" s="68"/>
      <c r="AX40" s="68"/>
      <c r="AY40" s="68"/>
      <c r="AZ40" s="68"/>
      <c r="BA40" s="68"/>
      <c r="BB40" s="68"/>
      <c r="BC40" s="68"/>
      <c r="BD40" s="68"/>
      <c r="BE40" s="68"/>
      <c r="BF40" s="68"/>
      <c r="BG40" s="68"/>
      <c r="BH40" s="68"/>
      <c r="BI40" s="68"/>
      <c r="BJ40" s="68"/>
      <c r="BK40" s="68"/>
      <c r="BL40" s="68"/>
      <c r="BM40" s="68"/>
      <c r="BN40" s="68"/>
      <c r="BO40" s="68"/>
      <c r="BP40" s="68"/>
      <c r="BQ40" s="68"/>
    </row>
    <row r="41" spans="19:69" ht="24" customHeight="1">
      <c r="S41" s="1"/>
      <c r="AK41" s="68"/>
      <c r="AL41" s="68"/>
      <c r="AM41" s="68"/>
      <c r="AN41" s="68"/>
      <c r="AO41" s="68"/>
      <c r="AP41" s="68"/>
      <c r="AQ41" s="70"/>
      <c r="AR41" s="72"/>
      <c r="AS41" s="73"/>
      <c r="AT41" s="73"/>
      <c r="AU41" s="73"/>
      <c r="AV41" s="73"/>
      <c r="AW41" s="73"/>
      <c r="AX41" s="73"/>
      <c r="AY41" s="73"/>
      <c r="AZ41" s="73"/>
      <c r="BA41" s="73"/>
      <c r="BB41" s="73" cm="1">
        <f t="array" ref="BB41:BB44">_xlfn.ANCHORARRAY(AC54)</f>
        <v>5</v>
      </c>
      <c r="BC41" s="73"/>
      <c r="BD41" s="68"/>
      <c r="BE41" s="68"/>
      <c r="BF41" s="68"/>
      <c r="BG41" s="68"/>
      <c r="BH41" s="68"/>
      <c r="BI41" s="68"/>
      <c r="BJ41" s="68"/>
      <c r="BK41" s="68"/>
      <c r="BL41" s="68"/>
      <c r="BM41" s="68"/>
      <c r="BN41" s="68"/>
      <c r="BO41" s="68"/>
      <c r="BP41" s="68"/>
      <c r="BQ41" s="68"/>
    </row>
    <row r="42" spans="19:69" ht="24" customHeight="1">
      <c r="S42" s="38">
        <v>1</v>
      </c>
      <c r="T42" s="38">
        <v>0</v>
      </c>
      <c r="U42" s="38">
        <v>0</v>
      </c>
      <c r="V42" s="38">
        <v>0</v>
      </c>
      <c r="W42" s="38">
        <v>0</v>
      </c>
      <c r="X42" s="38">
        <v>1</v>
      </c>
      <c r="Y42" s="38">
        <v>1</v>
      </c>
      <c r="Z42" s="38">
        <v>0</v>
      </c>
      <c r="AA42" s="38">
        <v>0</v>
      </c>
      <c r="AB42" s="38">
        <v>0</v>
      </c>
      <c r="AC42" s="38">
        <v>1</v>
      </c>
      <c r="AD42" s="38"/>
      <c r="AK42" s="68"/>
      <c r="AL42" s="68"/>
      <c r="AM42" s="68"/>
      <c r="AN42" s="68"/>
      <c r="AO42" s="68"/>
      <c r="AP42" s="68"/>
      <c r="AQ42" s="70"/>
      <c r="AR42" s="74"/>
      <c r="AS42" s="75"/>
      <c r="AT42" s="75"/>
      <c r="AU42" s="75"/>
      <c r="AV42" s="75"/>
      <c r="AW42" s="75"/>
      <c r="AX42" s="75"/>
      <c r="AY42" s="75"/>
      <c r="AZ42" s="75"/>
      <c r="BA42" s="75"/>
      <c r="BB42" s="75">
        <v>1</v>
      </c>
      <c r="BC42" s="75"/>
      <c r="BD42" s="68"/>
      <c r="BE42" s="68"/>
      <c r="BF42" s="68"/>
      <c r="BG42" s="68"/>
      <c r="BH42" s="68"/>
      <c r="BI42" s="68"/>
      <c r="BJ42" s="68"/>
      <c r="BK42" s="68"/>
      <c r="BL42" s="68"/>
      <c r="BM42" s="68"/>
      <c r="BN42" s="68"/>
      <c r="BO42" s="68"/>
      <c r="BP42" s="68"/>
      <c r="BQ42" s="68"/>
    </row>
    <row r="43" spans="19:69" ht="24" customHeight="1">
      <c r="S43" s="39">
        <v>0</v>
      </c>
      <c r="T43" s="39">
        <v>1</v>
      </c>
      <c r="U43" s="39">
        <v>0</v>
      </c>
      <c r="V43" s="39">
        <v>0</v>
      </c>
      <c r="W43" s="39">
        <v>0</v>
      </c>
      <c r="X43" s="39">
        <v>1</v>
      </c>
      <c r="Y43" s="39">
        <v>0</v>
      </c>
      <c r="Z43" s="39">
        <v>1</v>
      </c>
      <c r="AA43" s="39">
        <v>0</v>
      </c>
      <c r="AB43" s="39">
        <v>0</v>
      </c>
      <c r="AC43" s="39">
        <v>1</v>
      </c>
      <c r="AD43" s="39"/>
      <c r="AK43" s="68"/>
      <c r="AL43" s="68"/>
      <c r="AM43" s="68"/>
      <c r="AN43" s="68"/>
      <c r="AO43" s="68"/>
      <c r="AP43" s="68"/>
      <c r="AQ43" s="70"/>
      <c r="AR43" s="74"/>
      <c r="AS43" s="75"/>
      <c r="AT43" s="75"/>
      <c r="AU43" s="75"/>
      <c r="AV43" s="75"/>
      <c r="AW43" s="75"/>
      <c r="AX43" s="75"/>
      <c r="AY43" s="75"/>
      <c r="AZ43" s="75"/>
      <c r="BA43" s="75"/>
      <c r="BB43" s="75">
        <v>3</v>
      </c>
      <c r="BC43" s="75"/>
      <c r="BD43" s="68"/>
      <c r="BE43" s="68"/>
      <c r="BF43" s="68"/>
      <c r="BG43" s="68"/>
      <c r="BH43" s="68"/>
      <c r="BI43" s="68"/>
      <c r="BJ43" s="68"/>
      <c r="BK43" s="68"/>
      <c r="BL43" s="68"/>
      <c r="BM43" s="68"/>
      <c r="BN43" s="68"/>
      <c r="BO43" s="68"/>
      <c r="BP43" s="68"/>
      <c r="BQ43" s="68"/>
    </row>
    <row r="44" spans="19:69" ht="24" customHeight="1">
      <c r="S44" s="39">
        <v>0</v>
      </c>
      <c r="T44" s="39">
        <v>1</v>
      </c>
      <c r="U44" s="39">
        <v>1</v>
      </c>
      <c r="V44" s="39">
        <v>1</v>
      </c>
      <c r="W44" s="39">
        <v>1</v>
      </c>
      <c r="X44" s="39">
        <v>0</v>
      </c>
      <c r="Y44" s="39">
        <v>0</v>
      </c>
      <c r="Z44" s="39">
        <v>1</v>
      </c>
      <c r="AA44" s="39">
        <v>1</v>
      </c>
      <c r="AB44" s="39">
        <v>1</v>
      </c>
      <c r="AC44" s="39">
        <v>0</v>
      </c>
      <c r="AD44" s="39"/>
      <c r="AK44" s="68"/>
      <c r="AL44" s="68"/>
      <c r="AM44" s="68"/>
      <c r="AN44" s="68"/>
      <c r="AO44" s="68"/>
      <c r="AP44" s="68"/>
      <c r="AQ44" s="70"/>
      <c r="AR44" s="76"/>
      <c r="AS44" s="77"/>
      <c r="AT44" s="77"/>
      <c r="AU44" s="77"/>
      <c r="AV44" s="77"/>
      <c r="AW44" s="77"/>
      <c r="AX44" s="77"/>
      <c r="AY44" s="77"/>
      <c r="AZ44" s="77"/>
      <c r="BA44" s="77"/>
      <c r="BB44" s="77">
        <v>6</v>
      </c>
      <c r="BC44" s="77"/>
      <c r="BD44" s="68"/>
      <c r="BE44" s="68"/>
      <c r="BF44" s="68"/>
      <c r="BG44" s="68"/>
      <c r="BH44" s="68"/>
      <c r="BI44" s="68"/>
      <c r="BJ44" s="68"/>
      <c r="BK44" s="68"/>
      <c r="BL44" s="68"/>
      <c r="BM44" s="68"/>
      <c r="BN44" s="68"/>
      <c r="BO44" s="68"/>
      <c r="BP44" s="68"/>
      <c r="BQ44" s="68"/>
    </row>
    <row r="45" spans="19:69" ht="24" customHeight="1">
      <c r="S45" s="39">
        <v>1</v>
      </c>
      <c r="T45" s="39">
        <v>0</v>
      </c>
      <c r="U45" s="39">
        <v>1</v>
      </c>
      <c r="V45" s="39">
        <v>1</v>
      </c>
      <c r="W45" s="39">
        <v>0</v>
      </c>
      <c r="X45" s="39">
        <v>0</v>
      </c>
      <c r="Y45" s="39">
        <v>1</v>
      </c>
      <c r="Z45" s="39">
        <v>0</v>
      </c>
      <c r="AA45" s="39">
        <v>1</v>
      </c>
      <c r="AB45" s="39">
        <v>1</v>
      </c>
      <c r="AC45" s="39">
        <v>0</v>
      </c>
      <c r="AD45" s="39"/>
      <c r="AK45" s="68"/>
      <c r="AL45" s="70"/>
      <c r="AM45" s="68"/>
      <c r="AN45" s="68"/>
      <c r="AO45" s="68"/>
      <c r="AP45" s="68"/>
      <c r="AQ45" s="70"/>
      <c r="AR45" s="70" t="s">
        <v>0</v>
      </c>
      <c r="AS45" s="70" t="s">
        <v>0</v>
      </c>
      <c r="AT45" s="70" t="s">
        <v>0</v>
      </c>
      <c r="AU45" s="70" t="s">
        <v>0</v>
      </c>
      <c r="AV45" s="70" t="s">
        <v>0</v>
      </c>
      <c r="AW45" s="70" t="s">
        <v>0</v>
      </c>
      <c r="AX45" s="70" t="s">
        <v>0</v>
      </c>
      <c r="AY45" s="70" t="s">
        <v>0</v>
      </c>
      <c r="AZ45" s="70" t="s">
        <v>0</v>
      </c>
      <c r="BA45" s="70" t="s">
        <v>0</v>
      </c>
      <c r="BB45" s="70" t="s">
        <v>0</v>
      </c>
      <c r="BC45" s="70" t="s">
        <v>0</v>
      </c>
      <c r="BD45" s="68"/>
      <c r="BE45" s="68"/>
      <c r="BF45" s="68"/>
      <c r="BG45" s="68"/>
      <c r="BH45" s="68"/>
      <c r="BI45" s="68"/>
      <c r="BJ45" s="68"/>
      <c r="BK45" s="68"/>
      <c r="BL45" s="68"/>
      <c r="BM45" s="68"/>
      <c r="BN45" s="68"/>
      <c r="BO45" s="68"/>
      <c r="BP45" s="68"/>
      <c r="BQ45" s="68"/>
    </row>
    <row r="46" spans="19:69" ht="24" customHeight="1">
      <c r="S46" s="39">
        <v>0</v>
      </c>
      <c r="T46" s="39">
        <v>1</v>
      </c>
      <c r="U46" s="39">
        <v>0</v>
      </c>
      <c r="V46" s="39">
        <v>1</v>
      </c>
      <c r="W46" s="39">
        <v>0</v>
      </c>
      <c r="X46" s="39">
        <v>1</v>
      </c>
      <c r="Y46" s="39">
        <v>0</v>
      </c>
      <c r="Z46" s="39">
        <v>1</v>
      </c>
      <c r="AA46" s="39">
        <v>0</v>
      </c>
      <c r="AB46" s="39">
        <v>1</v>
      </c>
      <c r="AC46" s="39">
        <v>1</v>
      </c>
      <c r="AD46" s="39"/>
      <c r="AK46" s="91" t="s">
        <v>96</v>
      </c>
      <c r="AR46" s="68"/>
      <c r="AS46" s="68"/>
      <c r="AT46" s="68"/>
      <c r="AU46" s="68"/>
      <c r="AV46" s="68"/>
      <c r="AW46" s="68"/>
      <c r="AX46" s="68"/>
      <c r="AY46" s="68"/>
      <c r="AZ46" s="68"/>
      <c r="BA46" s="68"/>
      <c r="BB46" s="68"/>
      <c r="BC46" s="68"/>
      <c r="BD46" s="68"/>
      <c r="BE46" s="68"/>
      <c r="BF46" s="68"/>
      <c r="BG46" s="68"/>
      <c r="BH46" s="68"/>
      <c r="BI46" s="68"/>
      <c r="BJ46" s="68"/>
      <c r="BK46" s="68"/>
      <c r="BL46" s="68"/>
      <c r="BM46" s="68"/>
      <c r="BN46" s="68"/>
      <c r="BO46" s="68"/>
      <c r="BP46" s="68"/>
      <c r="BQ46" s="68"/>
    </row>
    <row r="47" spans="19:69" ht="24" customHeight="1">
      <c r="S47" s="39">
        <v>0</v>
      </c>
      <c r="T47" s="39">
        <v>1</v>
      </c>
      <c r="U47" s="39">
        <v>0</v>
      </c>
      <c r="V47" s="39">
        <v>0</v>
      </c>
      <c r="W47" s="39">
        <v>1</v>
      </c>
      <c r="X47" s="39">
        <v>0</v>
      </c>
      <c r="Y47" s="39">
        <v>0</v>
      </c>
      <c r="Z47" s="39">
        <v>1</v>
      </c>
      <c r="AA47" s="39">
        <v>0</v>
      </c>
      <c r="AB47" s="39">
        <v>0</v>
      </c>
      <c r="AC47" s="39">
        <v>1</v>
      </c>
      <c r="AD47" s="39"/>
      <c r="AK47" s="68"/>
      <c r="AL47" s="78" cm="1">
        <f t="array" ref="AL47:AO57">TRANSPOSE(S59:AC62)</f>
        <v>5</v>
      </c>
      <c r="AM47" s="79">
        <v>4</v>
      </c>
      <c r="AN47" s="79">
        <v>0</v>
      </c>
      <c r="AO47" s="80">
        <v>4</v>
      </c>
      <c r="AP47" s="70" t="s">
        <v>3</v>
      </c>
      <c r="AQ47" s="68"/>
      <c r="AR47" s="70"/>
      <c r="AS47" s="70"/>
      <c r="AT47" s="70"/>
      <c r="AU47" s="70"/>
      <c r="AV47" s="70"/>
      <c r="AW47" s="70"/>
      <c r="AX47" s="68"/>
      <c r="AY47" s="68"/>
      <c r="AZ47" s="68"/>
      <c r="BB47" s="68" cm="1">
        <f t="array" ref="BB47:BB57">MMULT(_xlfn.ANCHORARRAY(AL47),_xlfn.ANCHORARRAY(BB41))/SQRT(4)</f>
        <v>26.5</v>
      </c>
      <c r="BC47" s="68"/>
      <c r="BD47" s="68"/>
      <c r="BE47" s="70" t="s">
        <v>3</v>
      </c>
      <c r="BF47" s="18"/>
      <c r="BG47" s="18"/>
      <c r="BH47" s="18"/>
      <c r="BI47" s="18"/>
      <c r="BJ47" s="18"/>
      <c r="BK47" s="18"/>
      <c r="BL47" s="18"/>
      <c r="BM47" s="18"/>
      <c r="BN47" s="18"/>
      <c r="BO47" s="18"/>
      <c r="BP47" s="18" cm="1">
        <f t="array" ref="BP47:BP57">_xlfn.LET(_xlpm.x,_xlfn.ANCHORARRAY(BB47), EXP(_xlpm.x) / SUM(EXP(_xlpm.x)))</f>
        <v>0.14474527912326995</v>
      </c>
      <c r="BQ47" s="18"/>
    </row>
    <row r="48" spans="19:69" ht="24" customHeight="1">
      <c r="S48" s="39">
        <v>1</v>
      </c>
      <c r="T48" s="39">
        <v>0</v>
      </c>
      <c r="U48" s="39">
        <v>1</v>
      </c>
      <c r="V48" s="39">
        <v>1</v>
      </c>
      <c r="W48" s="39">
        <v>1</v>
      </c>
      <c r="X48" s="39">
        <v>1</v>
      </c>
      <c r="Y48" s="39">
        <v>1</v>
      </c>
      <c r="Z48" s="39">
        <v>0</v>
      </c>
      <c r="AA48" s="39">
        <v>1</v>
      </c>
      <c r="AB48" s="39">
        <v>1</v>
      </c>
      <c r="AC48" s="39">
        <v>1</v>
      </c>
      <c r="AD48" s="39"/>
      <c r="AK48" s="68"/>
      <c r="AL48" s="81">
        <v>2</v>
      </c>
      <c r="AM48" s="82">
        <v>2</v>
      </c>
      <c r="AN48" s="82">
        <v>1</v>
      </c>
      <c r="AO48" s="77">
        <v>3</v>
      </c>
      <c r="AP48" s="70" t="s">
        <v>3</v>
      </c>
      <c r="AQ48" s="68"/>
      <c r="AR48" s="70"/>
      <c r="AS48" s="70"/>
      <c r="AT48" s="70"/>
      <c r="AU48" s="70"/>
      <c r="AV48" s="70"/>
      <c r="AW48" s="70"/>
      <c r="AX48" s="68"/>
      <c r="AY48" s="68"/>
      <c r="AZ48" s="68"/>
      <c r="BA48" s="68"/>
      <c r="BB48" s="68">
        <v>16.5</v>
      </c>
      <c r="BC48" s="68"/>
      <c r="BD48" s="68"/>
      <c r="BE48" s="70" t="s">
        <v>3</v>
      </c>
      <c r="BF48" s="87"/>
      <c r="BG48" s="88"/>
      <c r="BH48" s="88"/>
      <c r="BI48" s="88"/>
      <c r="BJ48" s="88"/>
      <c r="BK48" s="88"/>
      <c r="BL48" s="88"/>
      <c r="BM48" s="88"/>
      <c r="BN48" s="88"/>
      <c r="BO48" s="88"/>
      <c r="BP48" s="19">
        <v>6.571425505647721E-6</v>
      </c>
      <c r="BQ48" s="88"/>
    </row>
    <row r="49" spans="8:69" ht="24" customHeight="1">
      <c r="S49" s="40">
        <v>1</v>
      </c>
      <c r="T49" s="40">
        <v>0</v>
      </c>
      <c r="U49" s="40">
        <v>1</v>
      </c>
      <c r="V49" s="40">
        <v>0</v>
      </c>
      <c r="W49" s="40">
        <v>0</v>
      </c>
      <c r="X49" s="40">
        <v>0</v>
      </c>
      <c r="Y49" s="40">
        <v>1</v>
      </c>
      <c r="Z49" s="40">
        <v>0</v>
      </c>
      <c r="AA49" s="40">
        <v>1</v>
      </c>
      <c r="AB49" s="40">
        <v>0</v>
      </c>
      <c r="AC49" s="40">
        <v>0</v>
      </c>
      <c r="AD49" s="40"/>
      <c r="AK49" s="68"/>
      <c r="AL49" s="81">
        <v>4</v>
      </c>
      <c r="AM49" s="82">
        <v>4</v>
      </c>
      <c r="AN49" s="82">
        <v>0</v>
      </c>
      <c r="AO49" s="77">
        <v>5</v>
      </c>
      <c r="AP49" s="70" t="s">
        <v>3</v>
      </c>
      <c r="AQ49" s="68"/>
      <c r="AR49" s="70"/>
      <c r="AS49" s="70"/>
      <c r="AT49" s="70"/>
      <c r="AU49" s="70"/>
      <c r="AV49" s="70"/>
      <c r="AW49" s="70"/>
      <c r="AX49" s="68"/>
      <c r="AY49" s="68"/>
      <c r="AZ49" s="68"/>
      <c r="BA49" s="68"/>
      <c r="BB49" s="68">
        <v>27</v>
      </c>
      <c r="BC49" s="68"/>
      <c r="BD49" s="68"/>
      <c r="BE49" s="70" t="s">
        <v>3</v>
      </c>
      <c r="BF49" s="87"/>
      <c r="BG49" s="88"/>
      <c r="BH49" s="88"/>
      <c r="BI49" s="88"/>
      <c r="BJ49" s="88"/>
      <c r="BK49" s="88"/>
      <c r="BL49" s="88"/>
      <c r="BM49" s="88"/>
      <c r="BN49" s="88"/>
      <c r="BO49" s="88"/>
      <c r="BP49" s="19">
        <v>0.23864462052396238</v>
      </c>
      <c r="BQ49" s="88"/>
    </row>
    <row r="50" spans="8:69" ht="24" customHeight="1">
      <c r="S50" s="70" t="s">
        <v>0</v>
      </c>
      <c r="T50" s="70" t="s">
        <v>0</v>
      </c>
      <c r="U50" s="70" t="s">
        <v>0</v>
      </c>
      <c r="V50" s="70" t="s">
        <v>0</v>
      </c>
      <c r="W50" s="70" t="s">
        <v>0</v>
      </c>
      <c r="X50" s="70" t="s">
        <v>0</v>
      </c>
      <c r="Y50" s="70" t="s">
        <v>0</v>
      </c>
      <c r="Z50" s="70" t="s">
        <v>0</v>
      </c>
      <c r="AA50" s="70" t="s">
        <v>0</v>
      </c>
      <c r="AB50" s="70" t="s">
        <v>0</v>
      </c>
      <c r="AC50" s="70"/>
      <c r="AD50" s="70"/>
      <c r="AK50" s="68"/>
      <c r="AL50" s="81">
        <v>4</v>
      </c>
      <c r="AM50" s="82">
        <v>2</v>
      </c>
      <c r="AN50" s="82">
        <v>0</v>
      </c>
      <c r="AO50" s="77">
        <v>5</v>
      </c>
      <c r="AP50" s="70" t="s">
        <v>3</v>
      </c>
      <c r="AQ50" s="68"/>
      <c r="AR50" s="70"/>
      <c r="AS50" s="70"/>
      <c r="AT50" s="70"/>
      <c r="AU50" s="70"/>
      <c r="AV50" s="70"/>
      <c r="AW50" s="70"/>
      <c r="AX50" s="68"/>
      <c r="AY50" s="68"/>
      <c r="AZ50" s="68"/>
      <c r="BA50" s="68"/>
      <c r="BB50" s="68">
        <v>26</v>
      </c>
      <c r="BC50" s="68"/>
      <c r="BD50" s="68"/>
      <c r="BE50" s="70" t="s">
        <v>3</v>
      </c>
      <c r="BF50" s="87"/>
      <c r="BG50" s="88"/>
      <c r="BH50" s="88"/>
      <c r="BI50" s="88"/>
      <c r="BJ50" s="88"/>
      <c r="BK50" s="88"/>
      <c r="BL50" s="88"/>
      <c r="BM50" s="88"/>
      <c r="BN50" s="88"/>
      <c r="BO50" s="88"/>
      <c r="BP50" s="19">
        <v>8.7792449636926187E-2</v>
      </c>
      <c r="BQ50" s="88"/>
    </row>
    <row r="51" spans="8:69" ht="24" customHeight="1">
      <c r="AK51" s="68"/>
      <c r="AL51" s="81">
        <v>3</v>
      </c>
      <c r="AM51" s="82">
        <v>1</v>
      </c>
      <c r="AN51" s="82">
        <v>-1</v>
      </c>
      <c r="AO51" s="77">
        <v>3</v>
      </c>
      <c r="AP51" s="70" t="s">
        <v>3</v>
      </c>
      <c r="AQ51" s="68"/>
      <c r="AR51" s="70"/>
      <c r="AS51" s="70"/>
      <c r="AT51" s="70"/>
      <c r="AU51" s="70"/>
      <c r="AV51" s="70"/>
      <c r="AW51" s="70"/>
      <c r="AX51" s="68"/>
      <c r="AY51" s="68"/>
      <c r="AZ51" s="68"/>
      <c r="BA51" s="68"/>
      <c r="BB51" s="68">
        <v>15.5</v>
      </c>
      <c r="BC51" s="68"/>
      <c r="BD51" s="68"/>
      <c r="BE51" s="70" t="s">
        <v>3</v>
      </c>
      <c r="BF51" s="87"/>
      <c r="BG51" s="88"/>
      <c r="BH51" s="88"/>
      <c r="BI51" s="88"/>
      <c r="BJ51" s="88"/>
      <c r="BK51" s="88"/>
      <c r="BL51" s="88"/>
      <c r="BM51" s="88"/>
      <c r="BN51" s="88"/>
      <c r="BO51" s="88"/>
      <c r="BP51" s="19">
        <v>2.4174923427174459E-6</v>
      </c>
      <c r="BQ51" s="88"/>
    </row>
    <row r="52" spans="8:69" ht="24" customHeight="1">
      <c r="AK52" s="68"/>
      <c r="AL52" s="81">
        <v>4</v>
      </c>
      <c r="AM52" s="82">
        <v>2</v>
      </c>
      <c r="AN52" s="82">
        <v>0</v>
      </c>
      <c r="AO52" s="77">
        <v>4</v>
      </c>
      <c r="AP52" s="70" t="s">
        <v>3</v>
      </c>
      <c r="AQ52" s="68"/>
      <c r="AR52" s="70"/>
      <c r="AS52" s="70"/>
      <c r="AT52" s="70"/>
      <c r="AU52" s="70"/>
      <c r="AV52" s="70"/>
      <c r="AW52" s="70"/>
      <c r="AX52" s="68"/>
      <c r="AY52" s="68"/>
      <c r="AZ52" s="68"/>
      <c r="BA52" s="68"/>
      <c r="BB52" s="68">
        <v>23</v>
      </c>
      <c r="BC52" s="68"/>
      <c r="BD52" s="68"/>
      <c r="BE52" s="70" t="s">
        <v>3</v>
      </c>
      <c r="BF52" s="87"/>
      <c r="BG52" s="88"/>
      <c r="BH52" s="88"/>
      <c r="BI52" s="88"/>
      <c r="BJ52" s="88"/>
      <c r="BK52" s="88"/>
      <c r="BL52" s="88"/>
      <c r="BM52" s="88"/>
      <c r="BN52" s="88"/>
      <c r="BO52" s="88"/>
      <c r="BP52" s="19">
        <v>4.3709286922558963E-3</v>
      </c>
      <c r="BQ52" s="88"/>
    </row>
    <row r="53" spans="8:69" ht="24" customHeight="1">
      <c r="AK53" s="68"/>
      <c r="AL53" s="81">
        <v>5</v>
      </c>
      <c r="AM53" s="82">
        <v>4</v>
      </c>
      <c r="AN53" s="82">
        <v>0</v>
      </c>
      <c r="AO53" s="77">
        <v>4</v>
      </c>
      <c r="AP53" s="70" t="s">
        <v>3</v>
      </c>
      <c r="AQ53" s="68"/>
      <c r="AR53" s="68"/>
      <c r="AS53" s="68"/>
      <c r="AT53" s="68"/>
      <c r="AU53" s="68"/>
      <c r="AV53" s="68"/>
      <c r="AW53" s="68"/>
      <c r="AX53" s="68"/>
      <c r="AY53" s="68"/>
      <c r="AZ53" s="68"/>
      <c r="BA53" s="68"/>
      <c r="BB53" s="68">
        <v>26.5</v>
      </c>
      <c r="BC53" s="68"/>
      <c r="BD53" s="68"/>
      <c r="BE53" s="70" t="s">
        <v>3</v>
      </c>
      <c r="BF53" s="87"/>
      <c r="BG53" s="88"/>
      <c r="BH53" s="88"/>
      <c r="BI53" s="88"/>
      <c r="BJ53" s="88"/>
      <c r="BK53" s="88"/>
      <c r="BL53" s="88"/>
      <c r="BM53" s="88"/>
      <c r="BN53" s="88"/>
      <c r="BO53" s="88"/>
      <c r="BP53" s="19">
        <v>0.14474527912326995</v>
      </c>
      <c r="BQ53" s="88"/>
    </row>
    <row r="54" spans="8:69" ht="24" customHeight="1">
      <c r="H54" t="s">
        <v>93</v>
      </c>
      <c r="I54" s="44">
        <v>0</v>
      </c>
      <c r="J54" s="45">
        <v>1</v>
      </c>
      <c r="K54" s="45">
        <v>1</v>
      </c>
      <c r="L54" s="45">
        <v>1</v>
      </c>
      <c r="M54" s="45">
        <v>1</v>
      </c>
      <c r="N54" s="45">
        <v>1</v>
      </c>
      <c r="O54" s="45">
        <v>2</v>
      </c>
      <c r="P54" s="46">
        <v>1</v>
      </c>
      <c r="Q54" s="70" t="s">
        <v>3</v>
      </c>
      <c r="R54" s="1" t="s">
        <v>72</v>
      </c>
      <c r="AB54" s="38"/>
      <c r="AC54" s="38" cm="1">
        <f t="array" ref="AC54:AC57">MMULT(I54:P57,AC42:AC49)</f>
        <v>5</v>
      </c>
      <c r="AD54" s="38"/>
      <c r="AK54" s="68"/>
      <c r="AL54" s="81">
        <v>2</v>
      </c>
      <c r="AM54" s="82">
        <v>2</v>
      </c>
      <c r="AN54" s="82">
        <v>1</v>
      </c>
      <c r="AO54" s="77">
        <v>3</v>
      </c>
      <c r="AP54" s="70" t="s">
        <v>3</v>
      </c>
      <c r="AQ54" s="68"/>
      <c r="AR54" s="68"/>
      <c r="AS54" s="68"/>
      <c r="AT54" s="68"/>
      <c r="AU54" s="68"/>
      <c r="AV54" s="68"/>
      <c r="AW54" s="68"/>
      <c r="AX54" s="68"/>
      <c r="AY54" s="68"/>
      <c r="AZ54" s="68"/>
      <c r="BA54" s="68"/>
      <c r="BB54" s="68">
        <v>16.5</v>
      </c>
      <c r="BC54" s="68"/>
      <c r="BD54" s="68"/>
      <c r="BE54" s="70" t="s">
        <v>3</v>
      </c>
      <c r="BF54" s="87"/>
      <c r="BG54" s="88"/>
      <c r="BH54" s="88"/>
      <c r="BI54" s="88"/>
      <c r="BJ54" s="88"/>
      <c r="BK54" s="88"/>
      <c r="BL54" s="88"/>
      <c r="BM54" s="88"/>
      <c r="BN54" s="88"/>
      <c r="BO54" s="88"/>
      <c r="BP54" s="19">
        <v>6.571425505647721E-6</v>
      </c>
      <c r="BQ54" s="88"/>
    </row>
    <row r="55" spans="8:69" ht="24" customHeight="1">
      <c r="I55" s="48">
        <v>1</v>
      </c>
      <c r="J55" s="49">
        <v>0</v>
      </c>
      <c r="K55" s="49">
        <v>0</v>
      </c>
      <c r="L55" s="49">
        <v>0</v>
      </c>
      <c r="M55" s="49">
        <v>0</v>
      </c>
      <c r="N55" s="49">
        <v>0</v>
      </c>
      <c r="O55" s="49">
        <v>0</v>
      </c>
      <c r="P55" s="50">
        <v>-1</v>
      </c>
      <c r="Q55" s="70" t="s">
        <v>3</v>
      </c>
      <c r="AB55" s="39"/>
      <c r="AC55" s="39">
        <v>1</v>
      </c>
      <c r="AD55" s="39"/>
      <c r="AK55" s="68"/>
      <c r="AL55" s="81">
        <v>4</v>
      </c>
      <c r="AM55" s="82">
        <v>4</v>
      </c>
      <c r="AN55" s="82">
        <v>0</v>
      </c>
      <c r="AO55" s="77">
        <v>5</v>
      </c>
      <c r="AP55" s="70" t="s">
        <v>3</v>
      </c>
      <c r="AQ55" s="68"/>
      <c r="AR55" s="68"/>
      <c r="AS55" s="68"/>
      <c r="AT55" s="68"/>
      <c r="AU55" s="68"/>
      <c r="AV55" s="68"/>
      <c r="AW55" s="68"/>
      <c r="AX55" s="68"/>
      <c r="AY55" s="68"/>
      <c r="AZ55" s="68"/>
      <c r="BA55" s="68"/>
      <c r="BB55" s="68">
        <v>27</v>
      </c>
      <c r="BC55" s="68"/>
      <c r="BD55" s="68"/>
      <c r="BE55" s="70" t="s">
        <v>3</v>
      </c>
      <c r="BF55" s="87"/>
      <c r="BG55" s="88"/>
      <c r="BH55" s="88"/>
      <c r="BI55" s="88"/>
      <c r="BJ55" s="88"/>
      <c r="BK55" s="88"/>
      <c r="BL55" s="88"/>
      <c r="BM55" s="88"/>
      <c r="BN55" s="88"/>
      <c r="BO55" s="88"/>
      <c r="BP55" s="19">
        <v>0.23864462052396238</v>
      </c>
      <c r="BQ55" s="88"/>
    </row>
    <row r="56" spans="8:69" ht="24" customHeight="1">
      <c r="I56" s="48">
        <v>1</v>
      </c>
      <c r="J56" s="49">
        <v>1</v>
      </c>
      <c r="K56" s="49">
        <v>0</v>
      </c>
      <c r="L56" s="49">
        <v>1</v>
      </c>
      <c r="M56" s="49">
        <v>1</v>
      </c>
      <c r="N56" s="49">
        <v>0</v>
      </c>
      <c r="O56" s="49">
        <v>0</v>
      </c>
      <c r="P56" s="50">
        <v>-1</v>
      </c>
      <c r="Q56" s="70" t="s">
        <v>3</v>
      </c>
      <c r="AB56" s="39"/>
      <c r="AC56" s="39">
        <v>3</v>
      </c>
      <c r="AD56" s="39"/>
      <c r="AK56" s="68"/>
      <c r="AL56" s="81">
        <v>4</v>
      </c>
      <c r="AM56" s="82">
        <v>2</v>
      </c>
      <c r="AN56" s="82">
        <v>0</v>
      </c>
      <c r="AO56" s="77">
        <v>5</v>
      </c>
      <c r="AP56" s="70" t="s">
        <v>3</v>
      </c>
      <c r="AQ56" s="68"/>
      <c r="AR56" s="68"/>
      <c r="AS56" s="68"/>
      <c r="AT56" s="68"/>
      <c r="AU56" s="68"/>
      <c r="AV56" s="68"/>
      <c r="AW56" s="68"/>
      <c r="AX56" s="68"/>
      <c r="AY56" s="68"/>
      <c r="AZ56" s="68"/>
      <c r="BA56" s="68"/>
      <c r="BB56" s="68">
        <v>26</v>
      </c>
      <c r="BC56" s="68"/>
      <c r="BD56" s="68"/>
      <c r="BE56" s="70" t="s">
        <v>3</v>
      </c>
      <c r="BF56" s="87"/>
      <c r="BG56" s="88"/>
      <c r="BH56" s="88"/>
      <c r="BI56" s="88"/>
      <c r="BJ56" s="88"/>
      <c r="BK56" s="88"/>
      <c r="BL56" s="88"/>
      <c r="BM56" s="88"/>
      <c r="BN56" s="88"/>
      <c r="BO56" s="88"/>
      <c r="BP56" s="19">
        <v>8.7792449636926187E-2</v>
      </c>
      <c r="BQ56" s="88"/>
    </row>
    <row r="57" spans="8:69" ht="24" customHeight="1">
      <c r="I57" s="51">
        <v>0</v>
      </c>
      <c r="J57" s="52">
        <v>1</v>
      </c>
      <c r="K57" s="52">
        <v>1</v>
      </c>
      <c r="L57" s="52">
        <v>0</v>
      </c>
      <c r="M57" s="52">
        <v>1</v>
      </c>
      <c r="N57" s="52">
        <v>2</v>
      </c>
      <c r="O57" s="52">
        <v>2</v>
      </c>
      <c r="P57" s="53">
        <v>1</v>
      </c>
      <c r="Q57" s="70" t="s">
        <v>3</v>
      </c>
      <c r="AB57" s="40"/>
      <c r="AC57" s="40">
        <v>6</v>
      </c>
      <c r="AD57" s="40"/>
      <c r="AK57" s="68"/>
      <c r="AL57" s="81">
        <v>5</v>
      </c>
      <c r="AM57" s="82">
        <v>2</v>
      </c>
      <c r="AN57" s="82">
        <v>0</v>
      </c>
      <c r="AO57" s="77">
        <v>4</v>
      </c>
      <c r="AP57" s="70" t="s">
        <v>3</v>
      </c>
      <c r="AQ57" s="68"/>
      <c r="AR57" s="68"/>
      <c r="AS57" s="68"/>
      <c r="AT57" s="68"/>
      <c r="AU57" s="68"/>
      <c r="AV57" s="68"/>
      <c r="AW57" s="68"/>
      <c r="AX57" s="68"/>
      <c r="AY57" s="68"/>
      <c r="AZ57" s="68"/>
      <c r="BA57" s="68"/>
      <c r="BB57" s="68">
        <v>25.5</v>
      </c>
      <c r="BC57" s="68"/>
      <c r="BD57" s="68"/>
      <c r="BE57" s="70" t="s">
        <v>3</v>
      </c>
      <c r="BF57" s="87"/>
      <c r="BG57" s="88"/>
      <c r="BH57" s="88"/>
      <c r="BI57" s="88"/>
      <c r="BJ57" s="88"/>
      <c r="BK57" s="88"/>
      <c r="BL57" s="88"/>
      <c r="BM57" s="88"/>
      <c r="BN57" s="88"/>
      <c r="BO57" s="88"/>
      <c r="BP57" s="19">
        <v>5.3248812396072986E-2</v>
      </c>
      <c r="BQ57" s="88"/>
    </row>
    <row r="58" spans="8:69" ht="24" customHeight="1">
      <c r="AK58" s="68"/>
      <c r="AL58" s="81"/>
      <c r="AM58" s="82"/>
      <c r="AN58" s="82"/>
      <c r="AO58" s="77"/>
      <c r="AP58" s="70" t="s">
        <v>3</v>
      </c>
      <c r="AQ58" s="68"/>
      <c r="AR58" s="68"/>
      <c r="AS58" s="68"/>
      <c r="AT58" s="68"/>
      <c r="AU58" s="68"/>
      <c r="AV58" s="68"/>
      <c r="AW58" s="68"/>
      <c r="AX58" s="68"/>
      <c r="AY58" s="68"/>
      <c r="AZ58" s="68"/>
      <c r="BA58" s="68"/>
      <c r="BB58" s="68"/>
      <c r="BC58" s="68"/>
      <c r="BD58" s="68"/>
      <c r="BE58" s="70" t="s">
        <v>3</v>
      </c>
      <c r="BF58" s="89"/>
      <c r="BG58" s="90"/>
      <c r="BH58" s="90"/>
      <c r="BI58" s="90"/>
      <c r="BJ58" s="90"/>
      <c r="BK58" s="90"/>
      <c r="BL58" s="90"/>
      <c r="BM58" s="90"/>
      <c r="BN58" s="90"/>
      <c r="BO58" s="90"/>
      <c r="BP58" s="20"/>
      <c r="BQ58" s="90"/>
    </row>
    <row r="59" spans="8:69" ht="24" customHeight="1">
      <c r="H59" t="s">
        <v>94</v>
      </c>
      <c r="I59" s="44">
        <v>1</v>
      </c>
      <c r="J59" s="45">
        <v>0</v>
      </c>
      <c r="K59" s="45">
        <v>0</v>
      </c>
      <c r="L59" s="45">
        <v>1</v>
      </c>
      <c r="M59" s="45">
        <v>1</v>
      </c>
      <c r="N59" s="45">
        <v>1</v>
      </c>
      <c r="O59" s="45">
        <v>2</v>
      </c>
      <c r="P59" s="46">
        <v>1</v>
      </c>
      <c r="Q59" s="70" t="s">
        <v>3</v>
      </c>
      <c r="R59" s="1" t="s">
        <v>75</v>
      </c>
      <c r="S59" s="38" cm="1">
        <f t="array" ref="S59:AB66">MMULT(I59:P66,S42:AB49)</f>
        <v>5</v>
      </c>
      <c r="T59" s="38">
        <v>2</v>
      </c>
      <c r="U59" s="38">
        <v>4</v>
      </c>
      <c r="V59" s="38">
        <v>4</v>
      </c>
      <c r="W59" s="38">
        <v>3</v>
      </c>
      <c r="X59" s="38">
        <v>4</v>
      </c>
      <c r="Y59" s="38">
        <v>5</v>
      </c>
      <c r="Z59" s="38">
        <v>2</v>
      </c>
      <c r="AA59" s="38">
        <v>4</v>
      </c>
      <c r="AB59" s="38">
        <v>4</v>
      </c>
      <c r="AC59" s="38" cm="1">
        <f t="array" ref="AC59:AC66">MMULT(I59:P66,AC42:AC49)</f>
        <v>5</v>
      </c>
      <c r="AD59" s="38"/>
      <c r="AK59" s="68"/>
      <c r="AL59" s="70"/>
      <c r="AM59" s="70"/>
      <c r="AN59" s="70"/>
      <c r="AO59" s="70"/>
      <c r="AP59" s="70"/>
      <c r="AQ59" s="68"/>
      <c r="AR59" s="68"/>
      <c r="AS59" s="68"/>
      <c r="AT59" s="68"/>
      <c r="AU59" s="68"/>
      <c r="AV59" s="68"/>
      <c r="AW59" s="68"/>
      <c r="AX59" s="68"/>
      <c r="AY59" s="68"/>
      <c r="AZ59" s="68"/>
      <c r="BA59" s="68"/>
      <c r="BB59" s="68"/>
      <c r="BC59" s="68"/>
      <c r="BD59" s="68"/>
      <c r="BE59" s="68"/>
      <c r="BF59" s="70"/>
      <c r="BG59" s="70"/>
      <c r="BH59" s="70"/>
      <c r="BI59" s="70"/>
      <c r="BJ59" s="70"/>
      <c r="BK59" s="70"/>
      <c r="BL59" s="70"/>
      <c r="BM59" s="70"/>
      <c r="BN59" s="70"/>
      <c r="BO59" s="70"/>
      <c r="BP59" s="70"/>
      <c r="BQ59" s="70"/>
    </row>
    <row r="60" spans="8:69" ht="24" customHeight="1">
      <c r="I60" s="48">
        <v>1</v>
      </c>
      <c r="J60" s="49">
        <v>0</v>
      </c>
      <c r="K60" s="49">
        <v>1</v>
      </c>
      <c r="L60" s="49">
        <v>0</v>
      </c>
      <c r="M60" s="49">
        <v>1</v>
      </c>
      <c r="N60" s="49">
        <v>0</v>
      </c>
      <c r="O60" s="49">
        <v>0</v>
      </c>
      <c r="P60" s="50">
        <v>3</v>
      </c>
      <c r="Q60" s="70" t="s">
        <v>3</v>
      </c>
      <c r="S60" s="39">
        <v>4</v>
      </c>
      <c r="T60" s="39">
        <v>2</v>
      </c>
      <c r="U60" s="39">
        <v>4</v>
      </c>
      <c r="V60" s="39">
        <v>2</v>
      </c>
      <c r="W60" s="39">
        <v>1</v>
      </c>
      <c r="X60" s="39">
        <v>2</v>
      </c>
      <c r="Y60" s="39">
        <v>4</v>
      </c>
      <c r="Z60" s="39">
        <v>2</v>
      </c>
      <c r="AA60" s="39">
        <v>4</v>
      </c>
      <c r="AB60" s="39">
        <v>2</v>
      </c>
      <c r="AC60" s="39">
        <v>2</v>
      </c>
      <c r="AD60" s="39"/>
      <c r="AK60" s="68"/>
      <c r="AL60" s="70"/>
      <c r="AM60" s="70"/>
      <c r="AN60" s="70"/>
      <c r="AO60" s="70"/>
      <c r="AP60" s="70"/>
      <c r="AR60" s="68"/>
      <c r="AS60" s="68"/>
      <c r="AT60" s="68"/>
      <c r="AU60" s="68"/>
      <c r="AV60" s="68"/>
      <c r="AW60" s="68"/>
      <c r="AX60" s="68"/>
      <c r="AY60" s="68"/>
      <c r="AZ60" s="68"/>
      <c r="BA60" s="68"/>
      <c r="BB60" s="68"/>
      <c r="BC60" s="68"/>
      <c r="BD60" s="68"/>
      <c r="BE60" s="68"/>
      <c r="BF60" s="70" t="s">
        <v>0</v>
      </c>
      <c r="BG60" s="70" t="s">
        <v>0</v>
      </c>
      <c r="BH60" s="70" t="s">
        <v>0</v>
      </c>
      <c r="BI60" s="70" t="s">
        <v>0</v>
      </c>
      <c r="BJ60" s="70" t="s">
        <v>0</v>
      </c>
      <c r="BK60" s="70" t="s">
        <v>0</v>
      </c>
      <c r="BL60" s="70" t="s">
        <v>0</v>
      </c>
      <c r="BM60" s="70" t="s">
        <v>0</v>
      </c>
      <c r="BN60" s="70" t="s">
        <v>0</v>
      </c>
      <c r="BO60" s="70" t="s">
        <v>0</v>
      </c>
      <c r="BP60" s="70" t="s">
        <v>0</v>
      </c>
      <c r="BQ60" s="70" t="s">
        <v>0</v>
      </c>
    </row>
    <row r="61" spans="8:69" ht="24" customHeight="1">
      <c r="I61" s="48">
        <v>0</v>
      </c>
      <c r="J61" s="49">
        <v>1</v>
      </c>
      <c r="K61" s="49">
        <v>0</v>
      </c>
      <c r="L61" s="49">
        <v>1</v>
      </c>
      <c r="M61" s="49">
        <v>0</v>
      </c>
      <c r="N61" s="49">
        <v>0</v>
      </c>
      <c r="O61" s="49">
        <v>-1</v>
      </c>
      <c r="P61" s="50">
        <v>0</v>
      </c>
      <c r="Q61" s="70" t="s">
        <v>3</v>
      </c>
      <c r="S61" s="39">
        <v>0</v>
      </c>
      <c r="T61" s="39">
        <v>1</v>
      </c>
      <c r="U61" s="39">
        <v>0</v>
      </c>
      <c r="V61" s="39">
        <v>0</v>
      </c>
      <c r="W61" s="39">
        <v>-1</v>
      </c>
      <c r="X61" s="39">
        <v>0</v>
      </c>
      <c r="Y61" s="39">
        <v>0</v>
      </c>
      <c r="Z61" s="39">
        <v>1</v>
      </c>
      <c r="AA61" s="39">
        <v>0</v>
      </c>
      <c r="AB61" s="39">
        <v>0</v>
      </c>
      <c r="AC61" s="39">
        <v>0</v>
      </c>
      <c r="AD61" s="39"/>
      <c r="AK61" s="68"/>
      <c r="AL61" s="70"/>
      <c r="AM61" s="70"/>
      <c r="AN61" s="70"/>
      <c r="AO61" s="70"/>
      <c r="AP61" s="70"/>
      <c r="AQ61" s="70"/>
      <c r="AR61" s="70"/>
      <c r="AS61" s="70"/>
      <c r="AT61" s="70"/>
      <c r="AU61" s="70"/>
      <c r="AV61" s="70"/>
      <c r="AW61" s="70"/>
      <c r="AX61" s="70"/>
      <c r="AY61" s="70"/>
      <c r="AZ61" s="70"/>
      <c r="BA61" s="70"/>
      <c r="BB61" s="70"/>
      <c r="BC61" s="70"/>
      <c r="BD61" s="70"/>
      <c r="BE61" s="70"/>
      <c r="BF61" s="70"/>
      <c r="BG61" s="70"/>
      <c r="BH61" s="70"/>
      <c r="BI61" s="70"/>
      <c r="BJ61" s="70"/>
      <c r="BK61" s="70"/>
      <c r="BL61" s="70"/>
      <c r="BM61" s="70"/>
      <c r="BN61" s="70"/>
      <c r="BO61" s="70"/>
      <c r="BP61" s="70"/>
      <c r="BQ61" s="70"/>
    </row>
    <row r="62" spans="8:69" ht="24" customHeight="1">
      <c r="I62" s="51">
        <v>0</v>
      </c>
      <c r="J62" s="52">
        <v>1</v>
      </c>
      <c r="K62" s="52">
        <v>1</v>
      </c>
      <c r="L62" s="52">
        <v>1</v>
      </c>
      <c r="M62" s="52">
        <v>1</v>
      </c>
      <c r="N62" s="52">
        <v>0</v>
      </c>
      <c r="O62" s="52">
        <v>2</v>
      </c>
      <c r="P62" s="53">
        <v>1</v>
      </c>
      <c r="Q62" s="70" t="s">
        <v>3</v>
      </c>
      <c r="S62" s="40">
        <v>4</v>
      </c>
      <c r="T62" s="40">
        <v>3</v>
      </c>
      <c r="U62" s="40">
        <v>5</v>
      </c>
      <c r="V62" s="40">
        <v>5</v>
      </c>
      <c r="W62" s="40">
        <v>3</v>
      </c>
      <c r="X62" s="40">
        <v>4</v>
      </c>
      <c r="Y62" s="40">
        <v>4</v>
      </c>
      <c r="Z62" s="40">
        <v>3</v>
      </c>
      <c r="AA62" s="40">
        <v>5</v>
      </c>
      <c r="AB62" s="40">
        <v>5</v>
      </c>
      <c r="AC62" s="40">
        <v>4</v>
      </c>
      <c r="AD62" s="40"/>
      <c r="AK62" s="68"/>
      <c r="AL62" s="70"/>
      <c r="AM62" s="70"/>
      <c r="AN62" s="70"/>
      <c r="AO62" s="70"/>
      <c r="AP62" s="70"/>
      <c r="AQ62" s="70" t="s">
        <v>77</v>
      </c>
      <c r="AR62" s="70"/>
      <c r="AS62" s="70"/>
      <c r="AT62" s="70"/>
      <c r="AU62" s="70"/>
      <c r="AV62" s="70"/>
      <c r="AW62" s="70"/>
      <c r="AX62" s="70"/>
      <c r="AY62" s="70"/>
      <c r="AZ62" s="70"/>
      <c r="BA62" s="70"/>
      <c r="BB62" s="70"/>
      <c r="BC62" s="70"/>
      <c r="BD62" s="70"/>
      <c r="BE62" s="70"/>
      <c r="BF62" s="70"/>
      <c r="BG62" s="70"/>
      <c r="BH62" s="70"/>
      <c r="BI62" s="70"/>
      <c r="BJ62" s="70"/>
      <c r="BK62" s="70"/>
      <c r="BL62" s="70"/>
      <c r="BM62" s="70"/>
      <c r="BN62" s="70"/>
      <c r="BO62" s="70"/>
      <c r="BP62" s="70"/>
      <c r="BQ62" s="70"/>
    </row>
    <row r="63" spans="8:69" ht="24" customHeight="1">
      <c r="H63" t="s">
        <v>95</v>
      </c>
      <c r="I63" s="44">
        <v>1</v>
      </c>
      <c r="J63" s="45">
        <v>0</v>
      </c>
      <c r="K63" s="45">
        <v>0</v>
      </c>
      <c r="L63" s="45">
        <v>1</v>
      </c>
      <c r="M63" s="45">
        <v>1</v>
      </c>
      <c r="N63" s="45">
        <v>1</v>
      </c>
      <c r="O63" s="45">
        <v>-1</v>
      </c>
      <c r="P63" s="46">
        <v>1</v>
      </c>
      <c r="Q63" s="70" t="s">
        <v>3</v>
      </c>
      <c r="R63" s="1" t="s">
        <v>77</v>
      </c>
      <c r="S63" s="38">
        <v>2</v>
      </c>
      <c r="T63" s="38">
        <v>2</v>
      </c>
      <c r="U63" s="38">
        <v>1</v>
      </c>
      <c r="V63" s="38">
        <v>1</v>
      </c>
      <c r="W63" s="38">
        <v>0</v>
      </c>
      <c r="X63" s="38">
        <v>1</v>
      </c>
      <c r="Y63" s="38">
        <v>2</v>
      </c>
      <c r="Z63" s="38">
        <v>2</v>
      </c>
      <c r="AA63" s="38">
        <v>1</v>
      </c>
      <c r="AB63" s="38">
        <v>1</v>
      </c>
      <c r="AC63" s="38">
        <v>2</v>
      </c>
      <c r="AD63" s="38"/>
      <c r="AK63" s="68"/>
      <c r="AL63" s="70"/>
      <c r="AM63" s="70"/>
      <c r="AN63" s="70"/>
      <c r="AO63" s="70"/>
      <c r="AP63" s="70"/>
      <c r="AQ63" s="70"/>
      <c r="AR63" s="72" cm="1">
        <f t="array" ref="AR63:BB66">S63:AC66</f>
        <v>2</v>
      </c>
      <c r="AS63" s="73">
        <v>2</v>
      </c>
      <c r="AT63" s="73">
        <v>1</v>
      </c>
      <c r="AU63" s="73">
        <v>1</v>
      </c>
      <c r="AV63" s="73">
        <v>0</v>
      </c>
      <c r="AW63" s="73">
        <v>1</v>
      </c>
      <c r="AX63" s="73">
        <v>2</v>
      </c>
      <c r="AY63" s="73">
        <v>2</v>
      </c>
      <c r="AZ63" s="73">
        <v>1</v>
      </c>
      <c r="BA63" s="73">
        <v>1</v>
      </c>
      <c r="BB63" s="73">
        <v>2</v>
      </c>
      <c r="BC63" s="73"/>
      <c r="BD63" s="70"/>
      <c r="BE63" s="70" t="s">
        <v>3</v>
      </c>
      <c r="BF63" s="72"/>
      <c r="BG63" s="73"/>
      <c r="BH63" s="73"/>
      <c r="BI63" s="73"/>
      <c r="BJ63" s="73"/>
      <c r="BK63" s="73"/>
      <c r="BL63" s="73"/>
      <c r="BM63" s="73"/>
      <c r="BN63" s="73"/>
      <c r="BO63" s="73"/>
      <c r="BP63" s="73" cm="1">
        <f t="array" ref="BP63:BP66">MMULT(_xlfn.ANCHORARRAY(AR63),_xlfn.ANCHORARRAY(BP47))</f>
        <v>1.3427500960012813</v>
      </c>
      <c r="BQ63" s="73"/>
    </row>
    <row r="64" spans="8:69" ht="24" customHeight="1">
      <c r="I64" s="48">
        <v>1</v>
      </c>
      <c r="J64" s="49">
        <v>0</v>
      </c>
      <c r="K64" s="49">
        <v>1</v>
      </c>
      <c r="L64" s="49">
        <v>0</v>
      </c>
      <c r="M64" s="49">
        <v>-1</v>
      </c>
      <c r="N64" s="49">
        <v>0</v>
      </c>
      <c r="O64" s="49">
        <v>0</v>
      </c>
      <c r="P64" s="50">
        <v>1</v>
      </c>
      <c r="Q64" s="70" t="s">
        <v>3</v>
      </c>
      <c r="S64" s="39">
        <v>2</v>
      </c>
      <c r="T64" s="39">
        <v>0</v>
      </c>
      <c r="U64" s="39">
        <v>2</v>
      </c>
      <c r="V64" s="39">
        <v>0</v>
      </c>
      <c r="W64" s="39">
        <v>1</v>
      </c>
      <c r="X64" s="39">
        <v>0</v>
      </c>
      <c r="Y64" s="39">
        <v>2</v>
      </c>
      <c r="Z64" s="39">
        <v>0</v>
      </c>
      <c r="AA64" s="39">
        <v>2</v>
      </c>
      <c r="AB64" s="39">
        <v>0</v>
      </c>
      <c r="AC64" s="39">
        <v>0</v>
      </c>
      <c r="AD64" s="39"/>
      <c r="AK64" s="68"/>
      <c r="AL64" s="70"/>
      <c r="AM64" s="70"/>
      <c r="AN64" s="70"/>
      <c r="AO64" s="70"/>
      <c r="AP64" s="70"/>
      <c r="AQ64" s="70"/>
      <c r="AR64" s="74">
        <v>2</v>
      </c>
      <c r="AS64" s="75">
        <v>0</v>
      </c>
      <c r="AT64" s="75">
        <v>2</v>
      </c>
      <c r="AU64" s="75">
        <v>0</v>
      </c>
      <c r="AV64" s="75">
        <v>1</v>
      </c>
      <c r="AW64" s="75">
        <v>0</v>
      </c>
      <c r="AX64" s="75">
        <v>2</v>
      </c>
      <c r="AY64" s="75">
        <v>0</v>
      </c>
      <c r="AZ64" s="75">
        <v>2</v>
      </c>
      <c r="BA64" s="75">
        <v>0</v>
      </c>
      <c r="BB64" s="75">
        <v>0</v>
      </c>
      <c r="BC64" s="75"/>
      <c r="BD64" s="70"/>
      <c r="BE64" s="70" t="s">
        <v>3</v>
      </c>
      <c r="BF64" s="74"/>
      <c r="BG64" s="75"/>
      <c r="BH64" s="75"/>
      <c r="BI64" s="75"/>
      <c r="BJ64" s="75"/>
      <c r="BK64" s="75"/>
      <c r="BL64" s="75"/>
      <c r="BM64" s="75"/>
      <c r="BN64" s="75"/>
      <c r="BO64" s="75"/>
      <c r="BP64" s="75">
        <v>1.5335620160812722</v>
      </c>
      <c r="BQ64" s="75"/>
    </row>
    <row r="65" spans="9:69" ht="24" customHeight="1">
      <c r="I65" s="48">
        <v>1</v>
      </c>
      <c r="J65" s="49">
        <v>1</v>
      </c>
      <c r="K65" s="49">
        <v>0</v>
      </c>
      <c r="L65" s="49">
        <v>1</v>
      </c>
      <c r="M65" s="49">
        <v>0</v>
      </c>
      <c r="N65" s="49">
        <v>1</v>
      </c>
      <c r="O65" s="49">
        <v>-1</v>
      </c>
      <c r="P65" s="50">
        <v>3</v>
      </c>
      <c r="Q65" s="70" t="s">
        <v>3</v>
      </c>
      <c r="S65" s="39">
        <v>4</v>
      </c>
      <c r="T65" s="39">
        <v>2</v>
      </c>
      <c r="U65" s="39">
        <v>3</v>
      </c>
      <c r="V65" s="39">
        <v>0</v>
      </c>
      <c r="W65" s="39">
        <v>0</v>
      </c>
      <c r="X65" s="39">
        <v>1</v>
      </c>
      <c r="Y65" s="39">
        <v>4</v>
      </c>
      <c r="Z65" s="39">
        <v>2</v>
      </c>
      <c r="AA65" s="39">
        <v>3</v>
      </c>
      <c r="AB65" s="39">
        <v>0</v>
      </c>
      <c r="AC65" s="39">
        <v>2</v>
      </c>
      <c r="AD65" s="39"/>
      <c r="AK65" s="68"/>
      <c r="AL65" s="70"/>
      <c r="AM65" s="70"/>
      <c r="AN65" s="70"/>
      <c r="AO65" s="70"/>
      <c r="AP65" s="70"/>
      <c r="AQ65" s="70"/>
      <c r="AR65" s="74">
        <v>4</v>
      </c>
      <c r="AS65" s="75">
        <v>2</v>
      </c>
      <c r="AT65" s="75">
        <v>3</v>
      </c>
      <c r="AU65" s="75">
        <v>0</v>
      </c>
      <c r="AV65" s="75">
        <v>0</v>
      </c>
      <c r="AW65" s="75">
        <v>1</v>
      </c>
      <c r="AX65" s="75">
        <v>4</v>
      </c>
      <c r="AY65" s="75">
        <v>2</v>
      </c>
      <c r="AZ65" s="75">
        <v>3</v>
      </c>
      <c r="BA65" s="75">
        <v>0</v>
      </c>
      <c r="BB65" s="75">
        <v>2</v>
      </c>
      <c r="BC65" s="75"/>
      <c r="BD65" s="70"/>
      <c r="BE65" s="70" t="s">
        <v>3</v>
      </c>
      <c r="BF65" s="74"/>
      <c r="BG65" s="75"/>
      <c r="BH65" s="75"/>
      <c r="BI65" s="75"/>
      <c r="BJ65" s="75"/>
      <c r="BK65" s="75"/>
      <c r="BL65" s="75"/>
      <c r="BM65" s="75"/>
      <c r="BN65" s="75"/>
      <c r="BO65" s="75"/>
      <c r="BP65" s="75">
        <v>2.7007247953163587</v>
      </c>
      <c r="BQ65" s="75"/>
    </row>
    <row r="66" spans="9:69" ht="24" customHeight="1">
      <c r="I66" s="51">
        <v>0</v>
      </c>
      <c r="J66" s="52">
        <v>1</v>
      </c>
      <c r="K66" s="52">
        <v>0</v>
      </c>
      <c r="L66" s="52">
        <v>2</v>
      </c>
      <c r="M66" s="52">
        <v>1</v>
      </c>
      <c r="N66" s="52">
        <v>0</v>
      </c>
      <c r="O66" s="52">
        <v>2</v>
      </c>
      <c r="P66" s="53">
        <v>1</v>
      </c>
      <c r="Q66" s="70" t="s">
        <v>3</v>
      </c>
      <c r="S66" s="40">
        <v>5</v>
      </c>
      <c r="T66" s="40">
        <v>2</v>
      </c>
      <c r="U66" s="40">
        <v>5</v>
      </c>
      <c r="V66" s="40">
        <v>5</v>
      </c>
      <c r="W66" s="40">
        <v>2</v>
      </c>
      <c r="X66" s="40">
        <v>4</v>
      </c>
      <c r="Y66" s="40">
        <v>5</v>
      </c>
      <c r="Z66" s="40">
        <v>2</v>
      </c>
      <c r="AA66" s="40">
        <v>5</v>
      </c>
      <c r="AB66" s="40">
        <v>5</v>
      </c>
      <c r="AC66" s="40">
        <v>4</v>
      </c>
      <c r="AD66" s="40"/>
      <c r="AK66" s="68"/>
      <c r="AL66" s="70"/>
      <c r="AM66" s="70"/>
      <c r="AN66" s="70"/>
      <c r="AO66" s="70"/>
      <c r="AP66" s="70"/>
      <c r="AQ66" s="70"/>
      <c r="AR66" s="76">
        <v>5</v>
      </c>
      <c r="AS66" s="77">
        <v>2</v>
      </c>
      <c r="AT66" s="77">
        <v>5</v>
      </c>
      <c r="AU66" s="77">
        <v>5</v>
      </c>
      <c r="AV66" s="77">
        <v>2</v>
      </c>
      <c r="AW66" s="77">
        <v>4</v>
      </c>
      <c r="AX66" s="77">
        <v>5</v>
      </c>
      <c r="AY66" s="77">
        <v>2</v>
      </c>
      <c r="AZ66" s="77">
        <v>5</v>
      </c>
      <c r="BA66" s="77">
        <v>5</v>
      </c>
      <c r="BB66" s="77">
        <v>4</v>
      </c>
      <c r="BC66" s="77"/>
      <c r="BD66" s="70"/>
      <c r="BE66" s="70" t="s">
        <v>3</v>
      </c>
      <c r="BF66" s="76"/>
      <c r="BG66" s="77"/>
      <c r="BH66" s="77"/>
      <c r="BI66" s="77"/>
      <c r="BJ66" s="77"/>
      <c r="BK66" s="77"/>
      <c r="BL66" s="77"/>
      <c r="BM66" s="77"/>
      <c r="BN66" s="77"/>
      <c r="BO66" s="77"/>
      <c r="BP66" s="77">
        <v>4.9423335778816098</v>
      </c>
      <c r="BQ66" s="77"/>
    </row>
    <row r="67" spans="9:69" ht="24" customHeight="1"/>
    <row r="68" spans="9:69" ht="24" customHeight="1"/>
    <row r="69" spans="9:69" ht="24" customHeight="1"/>
    <row r="70" spans="9:69" ht="24" customHeight="1"/>
    <row r="71" spans="9:69" ht="24" customHeight="1"/>
    <row r="72" spans="9:69" ht="24" customHeight="1"/>
    <row r="73" spans="9:69" ht="24" customHeight="1"/>
    <row r="74" spans="9:69" ht="24" customHeight="1"/>
    <row r="75" spans="9:69" ht="24" customHeight="1"/>
    <row r="76" spans="9:69" ht="24" customHeight="1">
      <c r="AK76" s="68"/>
      <c r="AL76" s="68"/>
      <c r="AM76" s="68"/>
      <c r="AN76" s="68"/>
      <c r="AO76" s="68"/>
      <c r="AP76" s="68"/>
      <c r="AQ76" s="68"/>
      <c r="AR76" s="70">
        <v>1</v>
      </c>
      <c r="AS76" s="70">
        <v>2</v>
      </c>
      <c r="AT76" s="70">
        <v>3</v>
      </c>
      <c r="AU76" s="70">
        <v>4</v>
      </c>
      <c r="AV76" s="70">
        <v>5</v>
      </c>
      <c r="AW76" s="70">
        <v>6</v>
      </c>
      <c r="AX76" s="70">
        <v>7</v>
      </c>
      <c r="AY76" s="70">
        <v>8</v>
      </c>
      <c r="AZ76" s="70">
        <v>9</v>
      </c>
      <c r="BA76" s="70">
        <v>10</v>
      </c>
      <c r="BB76" s="70">
        <v>11</v>
      </c>
      <c r="BC76" s="70">
        <v>12</v>
      </c>
      <c r="BD76" s="68"/>
      <c r="BE76" s="68"/>
      <c r="BF76" s="68"/>
      <c r="BG76" s="68"/>
      <c r="BH76" s="68"/>
      <c r="BI76" s="68"/>
      <c r="BJ76" s="68"/>
      <c r="BK76" s="68"/>
      <c r="BL76" s="68"/>
      <c r="BM76" s="68"/>
      <c r="BN76" s="68"/>
      <c r="BO76" s="68"/>
      <c r="BP76" s="68"/>
      <c r="BQ76" s="68"/>
    </row>
    <row r="77" spans="9:69" ht="24" customHeight="1">
      <c r="S77" s="1">
        <v>1</v>
      </c>
      <c r="T77" s="1">
        <v>2</v>
      </c>
      <c r="U77" s="1">
        <v>3</v>
      </c>
      <c r="V77" s="1">
        <v>4</v>
      </c>
      <c r="W77" s="1">
        <v>5</v>
      </c>
      <c r="X77" s="1">
        <v>6</v>
      </c>
      <c r="Y77" s="1">
        <v>7</v>
      </c>
      <c r="Z77" s="1">
        <v>8</v>
      </c>
      <c r="AA77" s="1">
        <v>9</v>
      </c>
      <c r="AB77" s="1">
        <v>10</v>
      </c>
      <c r="AC77" s="1">
        <v>11</v>
      </c>
      <c r="AD77" s="1">
        <v>12</v>
      </c>
      <c r="AK77" s="68"/>
      <c r="AL77" s="68"/>
      <c r="AM77" s="68"/>
      <c r="AN77" s="68"/>
      <c r="AO77" s="68"/>
      <c r="AP77" s="68"/>
      <c r="AQ77" s="68"/>
      <c r="AR77" s="70"/>
      <c r="AS77" s="68"/>
      <c r="AT77" s="68"/>
      <c r="AU77" s="68"/>
      <c r="AV77" s="68"/>
      <c r="AW77" s="68"/>
      <c r="AX77" s="68"/>
      <c r="AY77" s="68"/>
      <c r="AZ77" s="68"/>
      <c r="BA77" s="68"/>
      <c r="BB77" s="68"/>
      <c r="BC77" s="68"/>
      <c r="BD77" s="68"/>
      <c r="BE77" s="68"/>
      <c r="BF77" s="68"/>
      <c r="BG77" s="68"/>
      <c r="BH77" s="68"/>
      <c r="BI77" s="68"/>
      <c r="BJ77" s="68"/>
      <c r="BK77" s="68"/>
      <c r="BL77" s="68"/>
      <c r="BM77" s="68"/>
      <c r="BN77" s="68"/>
      <c r="BO77" s="68"/>
      <c r="BP77" s="68"/>
      <c r="BQ77" s="68"/>
    </row>
    <row r="78" spans="9:69" ht="24" customHeight="1">
      <c r="S78" s="1"/>
      <c r="AK78" s="68"/>
      <c r="AL78" s="68"/>
      <c r="AM78" s="68"/>
      <c r="AN78" s="68"/>
      <c r="AO78" s="68"/>
      <c r="AP78" s="68"/>
      <c r="AQ78" s="70"/>
      <c r="AR78" s="72"/>
      <c r="AS78" s="73"/>
      <c r="AT78" s="73"/>
      <c r="AU78" s="73"/>
      <c r="AV78" s="73"/>
      <c r="AW78" s="73"/>
      <c r="AX78" s="73"/>
      <c r="AY78" s="73"/>
      <c r="AZ78" s="73"/>
      <c r="BA78" s="73"/>
      <c r="BB78" s="73"/>
      <c r="BC78" s="73" cm="1">
        <f t="array" ref="BC78:BC81">_xlfn.ANCHORARRAY(AD91)</f>
        <v>2</v>
      </c>
      <c r="BD78" s="68"/>
      <c r="BE78" s="68"/>
      <c r="BF78" s="68"/>
      <c r="BG78" s="68"/>
      <c r="BH78" s="68"/>
      <c r="BI78" s="68"/>
      <c r="BJ78" s="68"/>
      <c r="BK78" s="68"/>
      <c r="BL78" s="68"/>
      <c r="BM78" s="68"/>
      <c r="BN78" s="68"/>
      <c r="BO78" s="68"/>
      <c r="BP78" s="68"/>
      <c r="BQ78" s="68"/>
    </row>
    <row r="79" spans="9:69" ht="24" customHeight="1">
      <c r="S79" s="38">
        <v>1</v>
      </c>
      <c r="T79" s="38">
        <v>0</v>
      </c>
      <c r="U79" s="38">
        <v>0</v>
      </c>
      <c r="V79" s="38">
        <v>0</v>
      </c>
      <c r="W79" s="38">
        <v>0</v>
      </c>
      <c r="X79" s="38">
        <v>1</v>
      </c>
      <c r="Y79" s="38">
        <v>1</v>
      </c>
      <c r="Z79" s="38">
        <v>0</v>
      </c>
      <c r="AA79" s="38">
        <v>0</v>
      </c>
      <c r="AB79" s="38">
        <v>0</v>
      </c>
      <c r="AC79" s="38">
        <v>1</v>
      </c>
      <c r="AD79" s="38">
        <v>1</v>
      </c>
      <c r="AK79" s="68"/>
      <c r="AL79" s="68"/>
      <c r="AM79" s="68"/>
      <c r="AN79" s="68"/>
      <c r="AO79" s="68"/>
      <c r="AP79" s="68"/>
      <c r="AQ79" s="70"/>
      <c r="AR79" s="74"/>
      <c r="AS79" s="75"/>
      <c r="AT79" s="75"/>
      <c r="AU79" s="75"/>
      <c r="AV79" s="75"/>
      <c r="AW79" s="75"/>
      <c r="AX79" s="75"/>
      <c r="AY79" s="75"/>
      <c r="AZ79" s="75"/>
      <c r="BA79" s="75"/>
      <c r="BB79" s="75"/>
      <c r="BC79" s="75">
        <v>1</v>
      </c>
      <c r="BD79" s="68"/>
      <c r="BE79" s="68"/>
      <c r="BF79" s="68"/>
      <c r="BG79" s="68"/>
      <c r="BH79" s="68"/>
      <c r="BI79" s="68"/>
      <c r="BJ79" s="68"/>
      <c r="BK79" s="68"/>
      <c r="BL79" s="68"/>
      <c r="BM79" s="68"/>
      <c r="BN79" s="68"/>
      <c r="BO79" s="68"/>
      <c r="BP79" s="68"/>
      <c r="BQ79" s="68"/>
    </row>
    <row r="80" spans="9:69" ht="24" customHeight="1">
      <c r="S80" s="39">
        <v>0</v>
      </c>
      <c r="T80" s="39">
        <v>1</v>
      </c>
      <c r="U80" s="39">
        <v>0</v>
      </c>
      <c r="V80" s="39">
        <v>0</v>
      </c>
      <c r="W80" s="39">
        <v>0</v>
      </c>
      <c r="X80" s="39">
        <v>1</v>
      </c>
      <c r="Y80" s="39">
        <v>0</v>
      </c>
      <c r="Z80" s="39">
        <v>1</v>
      </c>
      <c r="AA80" s="39">
        <v>0</v>
      </c>
      <c r="AB80" s="39">
        <v>0</v>
      </c>
      <c r="AC80" s="39">
        <v>1</v>
      </c>
      <c r="AD80" s="39">
        <v>0</v>
      </c>
      <c r="AK80" s="68"/>
      <c r="AL80" s="68"/>
      <c r="AM80" s="68"/>
      <c r="AN80" s="68"/>
      <c r="AO80" s="68"/>
      <c r="AP80" s="68"/>
      <c r="AQ80" s="70"/>
      <c r="AR80" s="74"/>
      <c r="AS80" s="75"/>
      <c r="AT80" s="75"/>
      <c r="AU80" s="75"/>
      <c r="AV80" s="75"/>
      <c r="AW80" s="75"/>
      <c r="AX80" s="75"/>
      <c r="AY80" s="75"/>
      <c r="AZ80" s="75"/>
      <c r="BA80" s="75"/>
      <c r="BB80" s="75"/>
      <c r="BC80" s="75">
        <v>3</v>
      </c>
      <c r="BD80" s="68"/>
      <c r="BE80" s="68"/>
      <c r="BF80" s="68"/>
      <c r="BG80" s="68"/>
      <c r="BH80" s="68"/>
      <c r="BI80" s="68"/>
      <c r="BJ80" s="68"/>
      <c r="BK80" s="68"/>
      <c r="BL80" s="68"/>
      <c r="BM80" s="68"/>
      <c r="BN80" s="68"/>
      <c r="BO80" s="68"/>
      <c r="BP80" s="68"/>
      <c r="BQ80" s="68"/>
    </row>
    <row r="81" spans="8:69" ht="24" customHeight="1">
      <c r="S81" s="39">
        <v>0</v>
      </c>
      <c r="T81" s="39">
        <v>1</v>
      </c>
      <c r="U81" s="39">
        <v>1</v>
      </c>
      <c r="V81" s="39">
        <v>1</v>
      </c>
      <c r="W81" s="39">
        <v>1</v>
      </c>
      <c r="X81" s="39">
        <v>0</v>
      </c>
      <c r="Y81" s="39">
        <v>0</v>
      </c>
      <c r="Z81" s="39">
        <v>1</v>
      </c>
      <c r="AA81" s="39">
        <v>1</v>
      </c>
      <c r="AB81" s="39">
        <v>1</v>
      </c>
      <c r="AC81" s="39">
        <v>0</v>
      </c>
      <c r="AD81" s="39">
        <v>0</v>
      </c>
      <c r="AK81" s="68"/>
      <c r="AL81" s="68"/>
      <c r="AM81" s="68"/>
      <c r="AN81" s="68"/>
      <c r="AO81" s="68"/>
      <c r="AP81" s="68"/>
      <c r="AQ81" s="70"/>
      <c r="AR81" s="76"/>
      <c r="AS81" s="77"/>
      <c r="AT81" s="77"/>
      <c r="AU81" s="77"/>
      <c r="AV81" s="77"/>
      <c r="AW81" s="77"/>
      <c r="AX81" s="77"/>
      <c r="AY81" s="77"/>
      <c r="AZ81" s="77"/>
      <c r="BA81" s="77"/>
      <c r="BB81" s="77"/>
      <c r="BC81" s="77">
        <v>1</v>
      </c>
      <c r="BD81" s="68"/>
      <c r="BE81" s="68"/>
      <c r="BF81" s="68"/>
      <c r="BG81" s="68"/>
      <c r="BH81" s="68"/>
      <c r="BI81" s="68"/>
      <c r="BJ81" s="68"/>
      <c r="BK81" s="68"/>
      <c r="BL81" s="68"/>
      <c r="BM81" s="68"/>
      <c r="BN81" s="68"/>
      <c r="BO81" s="68"/>
      <c r="BP81" s="68"/>
      <c r="BQ81" s="68"/>
    </row>
    <row r="82" spans="8:69" ht="24" customHeight="1">
      <c r="S82" s="39">
        <v>1</v>
      </c>
      <c r="T82" s="39">
        <v>0</v>
      </c>
      <c r="U82" s="39">
        <v>1</v>
      </c>
      <c r="V82" s="39">
        <v>1</v>
      </c>
      <c r="W82" s="39">
        <v>0</v>
      </c>
      <c r="X82" s="39">
        <v>0</v>
      </c>
      <c r="Y82" s="39">
        <v>1</v>
      </c>
      <c r="Z82" s="39">
        <v>0</v>
      </c>
      <c r="AA82" s="39">
        <v>1</v>
      </c>
      <c r="AB82" s="39">
        <v>1</v>
      </c>
      <c r="AC82" s="39">
        <v>0</v>
      </c>
      <c r="AD82" s="39">
        <v>1</v>
      </c>
      <c r="AK82" s="68"/>
      <c r="AL82" s="70"/>
      <c r="AM82" s="68"/>
      <c r="AN82" s="68"/>
      <c r="AO82" s="68"/>
      <c r="AP82" s="68"/>
      <c r="AQ82" s="70"/>
      <c r="AR82" s="70" t="s">
        <v>0</v>
      </c>
      <c r="AS82" s="70" t="s">
        <v>0</v>
      </c>
      <c r="AT82" s="70" t="s">
        <v>0</v>
      </c>
      <c r="AU82" s="70" t="s">
        <v>0</v>
      </c>
      <c r="AV82" s="70" t="s">
        <v>0</v>
      </c>
      <c r="AW82" s="70" t="s">
        <v>0</v>
      </c>
      <c r="AX82" s="70" t="s">
        <v>0</v>
      </c>
      <c r="AY82" s="70" t="s">
        <v>0</v>
      </c>
      <c r="AZ82" s="70" t="s">
        <v>0</v>
      </c>
      <c r="BA82" s="70" t="s">
        <v>0</v>
      </c>
      <c r="BB82" s="70" t="s">
        <v>0</v>
      </c>
      <c r="BC82" s="70" t="s">
        <v>0</v>
      </c>
      <c r="BD82" s="68"/>
      <c r="BE82" s="68"/>
      <c r="BF82" s="68"/>
      <c r="BG82" s="68"/>
      <c r="BH82" s="68"/>
      <c r="BI82" s="68"/>
      <c r="BJ82" s="68"/>
      <c r="BK82" s="68"/>
      <c r="BL82" s="68"/>
      <c r="BM82" s="68"/>
      <c r="BN82" s="68"/>
      <c r="BO82" s="68"/>
      <c r="BP82" s="68"/>
      <c r="BQ82" s="68"/>
    </row>
    <row r="83" spans="8:69" ht="24" customHeight="1">
      <c r="S83" s="39">
        <v>0</v>
      </c>
      <c r="T83" s="39">
        <v>1</v>
      </c>
      <c r="U83" s="39">
        <v>0</v>
      </c>
      <c r="V83" s="39">
        <v>1</v>
      </c>
      <c r="W83" s="39">
        <v>0</v>
      </c>
      <c r="X83" s="39">
        <v>1</v>
      </c>
      <c r="Y83" s="39">
        <v>0</v>
      </c>
      <c r="Z83" s="39">
        <v>1</v>
      </c>
      <c r="AA83" s="39">
        <v>0</v>
      </c>
      <c r="AB83" s="39">
        <v>1</v>
      </c>
      <c r="AC83" s="39">
        <v>1</v>
      </c>
      <c r="AD83" s="39">
        <v>1</v>
      </c>
      <c r="AK83" s="91" t="s">
        <v>96</v>
      </c>
      <c r="AR83" s="68"/>
      <c r="AS83" s="68"/>
      <c r="AT83" s="68"/>
      <c r="AU83" s="68"/>
      <c r="AV83" s="68"/>
      <c r="AW83" s="68"/>
      <c r="AX83" s="68"/>
      <c r="AY83" s="68"/>
      <c r="AZ83" s="68"/>
      <c r="BA83" s="68"/>
      <c r="BB83" s="68"/>
      <c r="BC83" s="68"/>
      <c r="BD83" s="68"/>
      <c r="BE83" s="68"/>
      <c r="BF83" s="68"/>
      <c r="BG83" s="68"/>
      <c r="BH83" s="68"/>
      <c r="BI83" s="68"/>
      <c r="BJ83" s="68"/>
      <c r="BK83" s="68"/>
      <c r="BL83" s="68"/>
      <c r="BM83" s="68"/>
      <c r="BN83" s="68"/>
      <c r="BO83" s="68"/>
      <c r="BP83" s="68"/>
      <c r="BQ83" s="68"/>
    </row>
    <row r="84" spans="8:69" ht="24" customHeight="1">
      <c r="S84" s="39">
        <v>0</v>
      </c>
      <c r="T84" s="39">
        <v>1</v>
      </c>
      <c r="U84" s="39">
        <v>0</v>
      </c>
      <c r="V84" s="39">
        <v>0</v>
      </c>
      <c r="W84" s="39">
        <v>1</v>
      </c>
      <c r="X84" s="39">
        <v>0</v>
      </c>
      <c r="Y84" s="39">
        <v>0</v>
      </c>
      <c r="Z84" s="39">
        <v>1</v>
      </c>
      <c r="AA84" s="39">
        <v>0</v>
      </c>
      <c r="AB84" s="39">
        <v>0</v>
      </c>
      <c r="AC84" s="39">
        <v>1</v>
      </c>
      <c r="AD84" s="39">
        <v>0</v>
      </c>
      <c r="AK84" s="68"/>
      <c r="AL84" s="78" cm="1">
        <f t="array" ref="AL84:AO95">TRANSPOSE(S96:AD99)</f>
        <v>5</v>
      </c>
      <c r="AM84" s="79">
        <v>4</v>
      </c>
      <c r="AN84" s="79">
        <v>0</v>
      </c>
      <c r="AO84" s="80">
        <v>4</v>
      </c>
      <c r="AP84" s="70" t="s">
        <v>3</v>
      </c>
      <c r="AQ84" s="68"/>
      <c r="AR84" s="70"/>
      <c r="AS84" s="70"/>
      <c r="AT84" s="70"/>
      <c r="AU84" s="70"/>
      <c r="AV84" s="70"/>
      <c r="AW84" s="70"/>
      <c r="AX84" s="68"/>
      <c r="AY84" s="68"/>
      <c r="AZ84" s="68"/>
      <c r="BB84" s="68"/>
      <c r="BC84" s="68" cm="1">
        <f t="array" ref="BC84:BC95">MMULT(_xlfn.ANCHORARRAY(AL84),_xlfn.ANCHORARRAY(BC78))</f>
        <v>18</v>
      </c>
      <c r="BD84" s="68"/>
      <c r="BE84" s="70" t="s">
        <v>3</v>
      </c>
      <c r="BF84" s="18"/>
      <c r="BG84" s="18"/>
      <c r="BH84" s="18"/>
      <c r="BI84" s="18"/>
      <c r="BJ84" s="18"/>
      <c r="BK84" s="18"/>
      <c r="BL84" s="18"/>
      <c r="BM84" s="18"/>
      <c r="BN84" s="18"/>
      <c r="BO84" s="18"/>
      <c r="BP84" s="18"/>
      <c r="BQ84" s="18" cm="1">
        <f t="array" ref="BQ84:BQ95">_xlfn.LET(_xlpm.x,_xlfn.ANCHORARRAY(BC84), EXP(_xlpm.x) / SUM(EXP(_xlpm.x)))</f>
        <v>0.33325600746901141</v>
      </c>
    </row>
    <row r="85" spans="8:69" ht="24" customHeight="1">
      <c r="S85" s="39">
        <v>1</v>
      </c>
      <c r="T85" s="39">
        <v>0</v>
      </c>
      <c r="U85" s="39">
        <v>1</v>
      </c>
      <c r="V85" s="39">
        <v>1</v>
      </c>
      <c r="W85" s="39">
        <v>1</v>
      </c>
      <c r="X85" s="39">
        <v>1</v>
      </c>
      <c r="Y85" s="39">
        <v>1</v>
      </c>
      <c r="Z85" s="39">
        <v>0</v>
      </c>
      <c r="AA85" s="39">
        <v>1</v>
      </c>
      <c r="AB85" s="39">
        <v>1</v>
      </c>
      <c r="AC85" s="39">
        <v>1</v>
      </c>
      <c r="AD85" s="39">
        <v>0</v>
      </c>
      <c r="AK85" s="68"/>
      <c r="AL85" s="81">
        <v>2</v>
      </c>
      <c r="AM85" s="82">
        <v>2</v>
      </c>
      <c r="AN85" s="82">
        <v>1</v>
      </c>
      <c r="AO85" s="77">
        <v>3</v>
      </c>
      <c r="AP85" s="70" t="s">
        <v>3</v>
      </c>
      <c r="AQ85" s="68"/>
      <c r="AR85" s="70"/>
      <c r="AS85" s="70"/>
      <c r="AT85" s="70"/>
      <c r="AU85" s="70"/>
      <c r="AV85" s="70"/>
      <c r="AW85" s="70"/>
      <c r="AX85" s="68"/>
      <c r="AY85" s="68"/>
      <c r="AZ85" s="68"/>
      <c r="BA85" s="68"/>
      <c r="BB85" s="68"/>
      <c r="BC85" s="68">
        <v>12</v>
      </c>
      <c r="BD85" s="68"/>
      <c r="BE85" s="70" t="s">
        <v>3</v>
      </c>
      <c r="BF85" s="87"/>
      <c r="BG85" s="88"/>
      <c r="BH85" s="88"/>
      <c r="BI85" s="88"/>
      <c r="BJ85" s="88"/>
      <c r="BK85" s="88"/>
      <c r="BL85" s="88"/>
      <c r="BM85" s="88"/>
      <c r="BN85" s="88"/>
      <c r="BO85" s="88"/>
      <c r="BP85" s="88"/>
      <c r="BQ85" s="19">
        <v>8.2605905390095214E-4</v>
      </c>
    </row>
    <row r="86" spans="8:69" ht="24" customHeight="1">
      <c r="S86" s="40">
        <v>1</v>
      </c>
      <c r="T86" s="40">
        <v>0</v>
      </c>
      <c r="U86" s="40">
        <v>1</v>
      </c>
      <c r="V86" s="40">
        <v>0</v>
      </c>
      <c r="W86" s="40">
        <v>0</v>
      </c>
      <c r="X86" s="40">
        <v>0</v>
      </c>
      <c r="Y86" s="40">
        <v>1</v>
      </c>
      <c r="Z86" s="40">
        <v>0</v>
      </c>
      <c r="AA86" s="40">
        <v>1</v>
      </c>
      <c r="AB86" s="40">
        <v>0</v>
      </c>
      <c r="AC86" s="40">
        <v>0</v>
      </c>
      <c r="AD86" s="40">
        <v>0</v>
      </c>
      <c r="AK86" s="68"/>
      <c r="AL86" s="81">
        <v>4</v>
      </c>
      <c r="AM86" s="82">
        <v>4</v>
      </c>
      <c r="AN86" s="82">
        <v>0</v>
      </c>
      <c r="AO86" s="77">
        <v>5</v>
      </c>
      <c r="AP86" s="70" t="s">
        <v>3</v>
      </c>
      <c r="AQ86" s="68"/>
      <c r="AR86" s="70"/>
      <c r="AS86" s="70"/>
      <c r="AT86" s="70"/>
      <c r="AU86" s="70"/>
      <c r="AV86" s="70"/>
      <c r="AW86" s="70"/>
      <c r="AX86" s="68"/>
      <c r="AY86" s="68"/>
      <c r="AZ86" s="68"/>
      <c r="BA86" s="68"/>
      <c r="BB86" s="68"/>
      <c r="BC86" s="68">
        <v>17</v>
      </c>
      <c r="BD86" s="68"/>
      <c r="BE86" s="70" t="s">
        <v>3</v>
      </c>
      <c r="BF86" s="87"/>
      <c r="BG86" s="88"/>
      <c r="BH86" s="88"/>
      <c r="BI86" s="88"/>
      <c r="BJ86" s="88"/>
      <c r="BK86" s="88"/>
      <c r="BL86" s="88"/>
      <c r="BM86" s="88"/>
      <c r="BN86" s="88"/>
      <c r="BO86" s="88"/>
      <c r="BP86" s="88"/>
      <c r="BQ86" s="19">
        <v>0.12259803379472592</v>
      </c>
    </row>
    <row r="87" spans="8:69" ht="24" customHeight="1">
      <c r="S87" s="70" t="s">
        <v>0</v>
      </c>
      <c r="T87" s="70" t="s">
        <v>0</v>
      </c>
      <c r="U87" s="70" t="s">
        <v>0</v>
      </c>
      <c r="V87" s="70" t="s">
        <v>0</v>
      </c>
      <c r="W87" s="70" t="s">
        <v>0</v>
      </c>
      <c r="X87" s="70" t="s">
        <v>0</v>
      </c>
      <c r="Y87" s="70" t="s">
        <v>0</v>
      </c>
      <c r="Z87" s="70" t="s">
        <v>0</v>
      </c>
      <c r="AA87" s="70" t="s">
        <v>0</v>
      </c>
      <c r="AB87" s="70" t="s">
        <v>0</v>
      </c>
      <c r="AC87" s="70" t="s">
        <v>0</v>
      </c>
      <c r="AD87" s="70" t="s">
        <v>0</v>
      </c>
      <c r="AK87" s="68"/>
      <c r="AL87" s="81">
        <v>4</v>
      </c>
      <c r="AM87" s="82">
        <v>2</v>
      </c>
      <c r="AN87" s="82">
        <v>0</v>
      </c>
      <c r="AO87" s="77">
        <v>5</v>
      </c>
      <c r="AP87" s="70" t="s">
        <v>3</v>
      </c>
      <c r="AQ87" s="68"/>
      <c r="AR87" s="70"/>
      <c r="AS87" s="70"/>
      <c r="AT87" s="70"/>
      <c r="AU87" s="70"/>
      <c r="AV87" s="70"/>
      <c r="AW87" s="70"/>
      <c r="AX87" s="68"/>
      <c r="AY87" s="68"/>
      <c r="AZ87" s="68"/>
      <c r="BA87" s="68"/>
      <c r="BB87" s="68"/>
      <c r="BC87" s="68">
        <v>15</v>
      </c>
      <c r="BD87" s="68"/>
      <c r="BE87" s="70" t="s">
        <v>3</v>
      </c>
      <c r="BF87" s="87"/>
      <c r="BG87" s="88"/>
      <c r="BH87" s="88"/>
      <c r="BI87" s="88"/>
      <c r="BJ87" s="88"/>
      <c r="BK87" s="88"/>
      <c r="BL87" s="88"/>
      <c r="BM87" s="88"/>
      <c r="BN87" s="88"/>
      <c r="BO87" s="88"/>
      <c r="BP87" s="88"/>
      <c r="BQ87" s="19">
        <v>1.6591839627861048E-2</v>
      </c>
    </row>
    <row r="88" spans="8:69" ht="24" customHeight="1">
      <c r="AK88" s="68"/>
      <c r="AL88" s="81">
        <v>3</v>
      </c>
      <c r="AM88" s="82">
        <v>1</v>
      </c>
      <c r="AN88" s="82">
        <v>-1</v>
      </c>
      <c r="AO88" s="77">
        <v>3</v>
      </c>
      <c r="AP88" s="70" t="s">
        <v>3</v>
      </c>
      <c r="AQ88" s="68"/>
      <c r="AR88" s="70"/>
      <c r="AS88" s="70"/>
      <c r="AT88" s="70"/>
      <c r="AU88" s="70"/>
      <c r="AV88" s="70"/>
      <c r="AW88" s="70"/>
      <c r="AX88" s="68"/>
      <c r="AY88" s="68"/>
      <c r="AZ88" s="68"/>
      <c r="BA88" s="68"/>
      <c r="BB88" s="68"/>
      <c r="BC88" s="68">
        <v>7</v>
      </c>
      <c r="BD88" s="68"/>
      <c r="BE88" s="70" t="s">
        <v>3</v>
      </c>
      <c r="BF88" s="87"/>
      <c r="BG88" s="88"/>
      <c r="BH88" s="88"/>
      <c r="BI88" s="88"/>
      <c r="BJ88" s="88"/>
      <c r="BK88" s="88"/>
      <c r="BL88" s="88"/>
      <c r="BM88" s="88"/>
      <c r="BN88" s="88"/>
      <c r="BO88" s="88"/>
      <c r="BP88" s="88"/>
      <c r="BQ88" s="19">
        <v>5.5659421232992999E-6</v>
      </c>
    </row>
    <row r="89" spans="8:69" ht="24" customHeight="1">
      <c r="AK89" s="68"/>
      <c r="AL89" s="81">
        <v>4</v>
      </c>
      <c r="AM89" s="82">
        <v>2</v>
      </c>
      <c r="AN89" s="82">
        <v>0</v>
      </c>
      <c r="AO89" s="77">
        <v>4</v>
      </c>
      <c r="AP89" s="70" t="s">
        <v>3</v>
      </c>
      <c r="AQ89" s="68"/>
      <c r="AR89" s="70"/>
      <c r="AS89" s="70"/>
      <c r="AT89" s="70"/>
      <c r="AU89" s="70"/>
      <c r="AV89" s="70"/>
      <c r="AW89" s="70"/>
      <c r="AX89" s="68"/>
      <c r="AY89" s="68"/>
      <c r="AZ89" s="68"/>
      <c r="BA89" s="68"/>
      <c r="BB89" s="68"/>
      <c r="BC89" s="68">
        <v>14</v>
      </c>
      <c r="BD89" s="68"/>
      <c r="BE89" s="70" t="s">
        <v>3</v>
      </c>
      <c r="BF89" s="87"/>
      <c r="BG89" s="88"/>
      <c r="BH89" s="88"/>
      <c r="BI89" s="88"/>
      <c r="BJ89" s="88"/>
      <c r="BK89" s="88"/>
      <c r="BL89" s="88"/>
      <c r="BM89" s="88"/>
      <c r="BN89" s="88"/>
      <c r="BO89" s="88"/>
      <c r="BP89" s="88"/>
      <c r="BQ89" s="19">
        <v>6.1037966903037134E-3</v>
      </c>
    </row>
    <row r="90" spans="8:69" ht="24" customHeight="1">
      <c r="AK90" s="68"/>
      <c r="AL90" s="81">
        <v>5</v>
      </c>
      <c r="AM90" s="82">
        <v>4</v>
      </c>
      <c r="AN90" s="82">
        <v>0</v>
      </c>
      <c r="AO90" s="77">
        <v>4</v>
      </c>
      <c r="AP90" s="70" t="s">
        <v>3</v>
      </c>
      <c r="AQ90" s="68"/>
      <c r="AR90" s="68"/>
      <c r="AS90" s="68"/>
      <c r="AT90" s="68"/>
      <c r="AU90" s="68"/>
      <c r="AV90" s="68"/>
      <c r="AW90" s="68"/>
      <c r="AX90" s="68"/>
      <c r="AY90" s="68"/>
      <c r="AZ90" s="68"/>
      <c r="BA90" s="68"/>
      <c r="BB90" s="68"/>
      <c r="BC90" s="68">
        <v>18</v>
      </c>
      <c r="BD90" s="68"/>
      <c r="BE90" s="70" t="s">
        <v>3</v>
      </c>
      <c r="BF90" s="87"/>
      <c r="BG90" s="88"/>
      <c r="BH90" s="88"/>
      <c r="BI90" s="88"/>
      <c r="BJ90" s="88"/>
      <c r="BK90" s="88"/>
      <c r="BL90" s="88"/>
      <c r="BM90" s="88"/>
      <c r="BN90" s="88"/>
      <c r="BO90" s="88"/>
      <c r="BP90" s="88"/>
      <c r="BQ90" s="19">
        <v>0.33325600746901141</v>
      </c>
    </row>
    <row r="91" spans="8:69" ht="24" customHeight="1">
      <c r="H91" t="s">
        <v>93</v>
      </c>
      <c r="I91" s="44">
        <v>0</v>
      </c>
      <c r="J91" s="45">
        <v>1</v>
      </c>
      <c r="K91" s="45">
        <v>1</v>
      </c>
      <c r="L91" s="45">
        <v>1</v>
      </c>
      <c r="M91" s="45">
        <v>1</v>
      </c>
      <c r="N91" s="45">
        <v>1</v>
      </c>
      <c r="O91" s="45">
        <v>2</v>
      </c>
      <c r="P91" s="46">
        <v>1</v>
      </c>
      <c r="Q91" s="70" t="s">
        <v>3</v>
      </c>
      <c r="R91" s="1" t="s">
        <v>72</v>
      </c>
      <c r="AB91" s="38"/>
      <c r="AC91" s="38"/>
      <c r="AD91" s="38" cm="1">
        <f t="array" ref="AD91:AD94">MMULT(I91:P94,AD79:AD86)</f>
        <v>2</v>
      </c>
      <c r="AK91" s="68"/>
      <c r="AL91" s="81">
        <v>2</v>
      </c>
      <c r="AM91" s="82">
        <v>2</v>
      </c>
      <c r="AN91" s="82">
        <v>1</v>
      </c>
      <c r="AO91" s="77">
        <v>3</v>
      </c>
      <c r="AP91" s="70" t="s">
        <v>3</v>
      </c>
      <c r="AQ91" s="68"/>
      <c r="AR91" s="68"/>
      <c r="AS91" s="68"/>
      <c r="AT91" s="68"/>
      <c r="AU91" s="68"/>
      <c r="AV91" s="68"/>
      <c r="AW91" s="68"/>
      <c r="AX91" s="68"/>
      <c r="AY91" s="68"/>
      <c r="AZ91" s="68"/>
      <c r="BA91" s="68"/>
      <c r="BB91" s="68"/>
      <c r="BC91" s="68">
        <v>12</v>
      </c>
      <c r="BD91" s="68"/>
      <c r="BE91" s="70" t="s">
        <v>3</v>
      </c>
      <c r="BF91" s="87"/>
      <c r="BG91" s="88"/>
      <c r="BH91" s="88"/>
      <c r="BI91" s="88"/>
      <c r="BJ91" s="88"/>
      <c r="BK91" s="88"/>
      <c r="BL91" s="88"/>
      <c r="BM91" s="88"/>
      <c r="BN91" s="88"/>
      <c r="BO91" s="88"/>
      <c r="BP91" s="88"/>
      <c r="BQ91" s="19">
        <v>8.2605905390095214E-4</v>
      </c>
    </row>
    <row r="92" spans="8:69" ht="24" customHeight="1">
      <c r="I92" s="48">
        <v>1</v>
      </c>
      <c r="J92" s="49">
        <v>0</v>
      </c>
      <c r="K92" s="49">
        <v>0</v>
      </c>
      <c r="L92" s="49">
        <v>0</v>
      </c>
      <c r="M92" s="49">
        <v>0</v>
      </c>
      <c r="N92" s="49">
        <v>0</v>
      </c>
      <c r="O92" s="49">
        <v>0</v>
      </c>
      <c r="P92" s="50">
        <v>-1</v>
      </c>
      <c r="Q92" s="70" t="s">
        <v>3</v>
      </c>
      <c r="AB92" s="39"/>
      <c r="AC92" s="39"/>
      <c r="AD92" s="39">
        <v>1</v>
      </c>
      <c r="AK92" s="68"/>
      <c r="AL92" s="81">
        <v>4</v>
      </c>
      <c r="AM92" s="82">
        <v>4</v>
      </c>
      <c r="AN92" s="82">
        <v>0</v>
      </c>
      <c r="AO92" s="77">
        <v>5</v>
      </c>
      <c r="AP92" s="70" t="s">
        <v>3</v>
      </c>
      <c r="AQ92" s="68"/>
      <c r="AR92" s="68"/>
      <c r="AS92" s="68"/>
      <c r="AT92" s="68"/>
      <c r="AU92" s="68"/>
      <c r="AV92" s="68"/>
      <c r="AW92" s="68"/>
      <c r="AX92" s="68"/>
      <c r="AY92" s="68"/>
      <c r="AZ92" s="68"/>
      <c r="BA92" s="68"/>
      <c r="BB92" s="68"/>
      <c r="BC92" s="68">
        <v>17</v>
      </c>
      <c r="BD92" s="68"/>
      <c r="BE92" s="70" t="s">
        <v>3</v>
      </c>
      <c r="BF92" s="87"/>
      <c r="BG92" s="88"/>
      <c r="BH92" s="88"/>
      <c r="BI92" s="88"/>
      <c r="BJ92" s="88"/>
      <c r="BK92" s="88"/>
      <c r="BL92" s="88"/>
      <c r="BM92" s="88"/>
      <c r="BN92" s="88"/>
      <c r="BO92" s="88"/>
      <c r="BP92" s="88"/>
      <c r="BQ92" s="19">
        <v>0.12259803379472592</v>
      </c>
    </row>
    <row r="93" spans="8:69" ht="24" customHeight="1">
      <c r="I93" s="48">
        <v>1</v>
      </c>
      <c r="J93" s="49">
        <v>1</v>
      </c>
      <c r="K93" s="49">
        <v>0</v>
      </c>
      <c r="L93" s="49">
        <v>1</v>
      </c>
      <c r="M93" s="49">
        <v>1</v>
      </c>
      <c r="N93" s="49">
        <v>0</v>
      </c>
      <c r="O93" s="49">
        <v>0</v>
      </c>
      <c r="P93" s="50">
        <v>-1</v>
      </c>
      <c r="Q93" s="70" t="s">
        <v>3</v>
      </c>
      <c r="AB93" s="39"/>
      <c r="AC93" s="39"/>
      <c r="AD93" s="39">
        <v>3</v>
      </c>
      <c r="AK93" s="68"/>
      <c r="AL93" s="81">
        <v>4</v>
      </c>
      <c r="AM93" s="82">
        <v>2</v>
      </c>
      <c r="AN93" s="82">
        <v>0</v>
      </c>
      <c r="AO93" s="77">
        <v>5</v>
      </c>
      <c r="AP93" s="70" t="s">
        <v>3</v>
      </c>
      <c r="AQ93" s="68"/>
      <c r="AR93" s="68"/>
      <c r="AS93" s="68"/>
      <c r="AT93" s="68"/>
      <c r="AU93" s="68"/>
      <c r="AV93" s="68"/>
      <c r="AW93" s="68"/>
      <c r="AX93" s="68"/>
      <c r="AY93" s="68"/>
      <c r="AZ93" s="68"/>
      <c r="BA93" s="68"/>
      <c r="BB93" s="68"/>
      <c r="BC93" s="68">
        <v>15</v>
      </c>
      <c r="BD93" s="68"/>
      <c r="BE93" s="70" t="s">
        <v>3</v>
      </c>
      <c r="BF93" s="87"/>
      <c r="BG93" s="88"/>
      <c r="BH93" s="88"/>
      <c r="BI93" s="88"/>
      <c r="BJ93" s="88"/>
      <c r="BK93" s="88"/>
      <c r="BL93" s="88"/>
      <c r="BM93" s="88"/>
      <c r="BN93" s="88"/>
      <c r="BO93" s="88"/>
      <c r="BP93" s="88"/>
      <c r="BQ93" s="19">
        <v>1.6591839627861048E-2</v>
      </c>
    </row>
    <row r="94" spans="8:69" ht="24" customHeight="1">
      <c r="I94" s="51">
        <v>0</v>
      </c>
      <c r="J94" s="52">
        <v>1</v>
      </c>
      <c r="K94" s="52">
        <v>1</v>
      </c>
      <c r="L94" s="52">
        <v>0</v>
      </c>
      <c r="M94" s="52">
        <v>1</v>
      </c>
      <c r="N94" s="52">
        <v>2</v>
      </c>
      <c r="O94" s="52">
        <v>2</v>
      </c>
      <c r="P94" s="53">
        <v>1</v>
      </c>
      <c r="Q94" s="70" t="s">
        <v>3</v>
      </c>
      <c r="AB94" s="40"/>
      <c r="AC94" s="40"/>
      <c r="AD94" s="40">
        <v>1</v>
      </c>
      <c r="AK94" s="68"/>
      <c r="AL94" s="81">
        <v>5</v>
      </c>
      <c r="AM94" s="82">
        <v>2</v>
      </c>
      <c r="AN94" s="82">
        <v>0</v>
      </c>
      <c r="AO94" s="77">
        <v>4</v>
      </c>
      <c r="AP94" s="70" t="s">
        <v>3</v>
      </c>
      <c r="AQ94" s="68"/>
      <c r="AR94" s="68"/>
      <c r="AS94" s="68"/>
      <c r="AT94" s="68"/>
      <c r="AU94" s="68"/>
      <c r="AV94" s="68"/>
      <c r="AW94" s="68"/>
      <c r="AX94" s="68"/>
      <c r="AY94" s="68"/>
      <c r="AZ94" s="68"/>
      <c r="BA94" s="68"/>
      <c r="BB94" s="68"/>
      <c r="BC94" s="68">
        <v>16</v>
      </c>
      <c r="BD94" s="68"/>
      <c r="BE94" s="70" t="s">
        <v>3</v>
      </c>
      <c r="BF94" s="87"/>
      <c r="BG94" s="88"/>
      <c r="BH94" s="88"/>
      <c r="BI94" s="88"/>
      <c r="BJ94" s="88"/>
      <c r="BK94" s="88"/>
      <c r="BL94" s="88"/>
      <c r="BM94" s="88"/>
      <c r="BN94" s="88"/>
      <c r="BO94" s="88"/>
      <c r="BP94" s="88"/>
      <c r="BQ94" s="19">
        <v>4.5101296161121365E-2</v>
      </c>
    </row>
    <row r="95" spans="8:69" ht="24" customHeight="1">
      <c r="AK95" s="68"/>
      <c r="AL95" s="81">
        <v>3</v>
      </c>
      <c r="AM95" s="82">
        <v>2</v>
      </c>
      <c r="AN95" s="82">
        <v>1</v>
      </c>
      <c r="AO95" s="77">
        <v>2</v>
      </c>
      <c r="AP95" s="70" t="s">
        <v>3</v>
      </c>
      <c r="AQ95" s="68"/>
      <c r="AR95" s="68"/>
      <c r="AS95" s="68"/>
      <c r="AT95" s="68"/>
      <c r="AU95" s="68"/>
      <c r="AV95" s="68"/>
      <c r="AW95" s="68"/>
      <c r="AX95" s="68"/>
      <c r="AY95" s="68"/>
      <c r="AZ95" s="68"/>
      <c r="BA95" s="68"/>
      <c r="BB95" s="68"/>
      <c r="BC95" s="68">
        <v>13</v>
      </c>
      <c r="BD95" s="68"/>
      <c r="BE95" s="70" t="s">
        <v>3</v>
      </c>
      <c r="BF95" s="89"/>
      <c r="BG95" s="90"/>
      <c r="BH95" s="90"/>
      <c r="BI95" s="90"/>
      <c r="BJ95" s="90"/>
      <c r="BK95" s="90"/>
      <c r="BL95" s="90"/>
      <c r="BM95" s="90"/>
      <c r="BN95" s="90"/>
      <c r="BO95" s="90"/>
      <c r="BP95" s="90"/>
      <c r="BQ95" s="20">
        <v>2.2454613154530294E-3</v>
      </c>
    </row>
    <row r="96" spans="8:69" ht="24" customHeight="1">
      <c r="H96" t="s">
        <v>94</v>
      </c>
      <c r="I96" s="44">
        <v>1</v>
      </c>
      <c r="J96" s="45">
        <v>0</v>
      </c>
      <c r="K96" s="45">
        <v>0</v>
      </c>
      <c r="L96" s="45">
        <v>1</v>
      </c>
      <c r="M96" s="45">
        <v>1</v>
      </c>
      <c r="N96" s="45">
        <v>1</v>
      </c>
      <c r="O96" s="45">
        <v>2</v>
      </c>
      <c r="P96" s="46">
        <v>1</v>
      </c>
      <c r="Q96" s="70" t="s">
        <v>3</v>
      </c>
      <c r="R96" s="1" t="s">
        <v>75</v>
      </c>
      <c r="S96" s="38" cm="1">
        <f t="array" ref="S96:AD103">MMULT(I96:P103,S79:AD86)</f>
        <v>5</v>
      </c>
      <c r="T96" s="38">
        <v>2</v>
      </c>
      <c r="U96" s="38">
        <v>4</v>
      </c>
      <c r="V96" s="38">
        <v>4</v>
      </c>
      <c r="W96" s="38">
        <v>3</v>
      </c>
      <c r="X96" s="38">
        <v>4</v>
      </c>
      <c r="Y96" s="38">
        <v>5</v>
      </c>
      <c r="Z96" s="38">
        <v>2</v>
      </c>
      <c r="AA96" s="38">
        <v>4</v>
      </c>
      <c r="AB96" s="38">
        <v>4</v>
      </c>
      <c r="AC96" s="38">
        <v>5</v>
      </c>
      <c r="AD96" s="38">
        <v>3</v>
      </c>
      <c r="AK96" s="68"/>
      <c r="AL96" s="70"/>
      <c r="AM96" s="70"/>
      <c r="AN96" s="70"/>
      <c r="AO96" s="70"/>
      <c r="AP96" s="70"/>
      <c r="AQ96" s="68"/>
      <c r="AR96" s="68"/>
      <c r="AS96" s="68"/>
      <c r="AT96" s="68"/>
      <c r="AU96" s="68"/>
      <c r="AV96" s="68"/>
      <c r="AW96" s="68"/>
      <c r="AX96" s="68"/>
      <c r="AY96" s="68"/>
      <c r="AZ96" s="68"/>
      <c r="BA96" s="68"/>
      <c r="BB96" s="68"/>
      <c r="BC96" s="68"/>
      <c r="BD96" s="68"/>
      <c r="BE96" s="68"/>
      <c r="BF96" s="70"/>
      <c r="BG96" s="70"/>
      <c r="BH96" s="70"/>
      <c r="BI96" s="70"/>
      <c r="BJ96" s="70"/>
      <c r="BK96" s="70"/>
      <c r="BL96" s="70"/>
      <c r="BM96" s="70"/>
      <c r="BN96" s="70"/>
      <c r="BO96" s="70"/>
      <c r="BP96" s="70"/>
      <c r="BQ96" s="70"/>
    </row>
    <row r="97" spans="8:69" ht="24" customHeight="1">
      <c r="I97" s="48">
        <v>1</v>
      </c>
      <c r="J97" s="49">
        <v>0</v>
      </c>
      <c r="K97" s="49">
        <v>1</v>
      </c>
      <c r="L97" s="49">
        <v>0</v>
      </c>
      <c r="M97" s="49">
        <v>1</v>
      </c>
      <c r="N97" s="49">
        <v>0</v>
      </c>
      <c r="O97" s="49">
        <v>0</v>
      </c>
      <c r="P97" s="50">
        <v>3</v>
      </c>
      <c r="Q97" s="70" t="s">
        <v>3</v>
      </c>
      <c r="S97" s="39">
        <v>4</v>
      </c>
      <c r="T97" s="39">
        <v>2</v>
      </c>
      <c r="U97" s="39">
        <v>4</v>
      </c>
      <c r="V97" s="39">
        <v>2</v>
      </c>
      <c r="W97" s="39">
        <v>1</v>
      </c>
      <c r="X97" s="39">
        <v>2</v>
      </c>
      <c r="Y97" s="39">
        <v>4</v>
      </c>
      <c r="Z97" s="39">
        <v>2</v>
      </c>
      <c r="AA97" s="39">
        <v>4</v>
      </c>
      <c r="AB97" s="39">
        <v>2</v>
      </c>
      <c r="AC97" s="39">
        <v>2</v>
      </c>
      <c r="AD97" s="39">
        <v>2</v>
      </c>
      <c r="AK97" s="68"/>
      <c r="AL97" s="70"/>
      <c r="AM97" s="70"/>
      <c r="AN97" s="70"/>
      <c r="AO97" s="70"/>
      <c r="AP97" s="70"/>
      <c r="AR97" s="68"/>
      <c r="AS97" s="68"/>
      <c r="AT97" s="68"/>
      <c r="AU97" s="68"/>
      <c r="AV97" s="68"/>
      <c r="AW97" s="68"/>
      <c r="AX97" s="68"/>
      <c r="AY97" s="68"/>
      <c r="AZ97" s="68"/>
      <c r="BA97" s="68"/>
      <c r="BB97" s="68"/>
      <c r="BC97" s="68"/>
      <c r="BD97" s="68"/>
      <c r="BE97" s="68"/>
      <c r="BF97" s="70" t="s">
        <v>0</v>
      </c>
      <c r="BG97" s="70" t="s">
        <v>0</v>
      </c>
      <c r="BH97" s="70" t="s">
        <v>0</v>
      </c>
      <c r="BI97" s="70" t="s">
        <v>0</v>
      </c>
      <c r="BJ97" s="70" t="s">
        <v>0</v>
      </c>
      <c r="BK97" s="70" t="s">
        <v>0</v>
      </c>
      <c r="BL97" s="70" t="s">
        <v>0</v>
      </c>
      <c r="BM97" s="70" t="s">
        <v>0</v>
      </c>
      <c r="BN97" s="70" t="s">
        <v>0</v>
      </c>
      <c r="BO97" s="70" t="s">
        <v>0</v>
      </c>
      <c r="BP97" s="70" t="s">
        <v>0</v>
      </c>
      <c r="BQ97" s="70" t="s">
        <v>0</v>
      </c>
    </row>
    <row r="98" spans="8:69" ht="24" customHeight="1">
      <c r="I98" s="48">
        <v>0</v>
      </c>
      <c r="J98" s="49">
        <v>1</v>
      </c>
      <c r="K98" s="49">
        <v>0</v>
      </c>
      <c r="L98" s="49">
        <v>1</v>
      </c>
      <c r="M98" s="49">
        <v>0</v>
      </c>
      <c r="N98" s="49">
        <v>0</v>
      </c>
      <c r="O98" s="49">
        <v>-1</v>
      </c>
      <c r="P98" s="50">
        <v>0</v>
      </c>
      <c r="Q98" s="70" t="s">
        <v>3</v>
      </c>
      <c r="S98" s="39">
        <v>0</v>
      </c>
      <c r="T98" s="39">
        <v>1</v>
      </c>
      <c r="U98" s="39">
        <v>0</v>
      </c>
      <c r="V98" s="39">
        <v>0</v>
      </c>
      <c r="W98" s="39">
        <v>-1</v>
      </c>
      <c r="X98" s="39">
        <v>0</v>
      </c>
      <c r="Y98" s="39">
        <v>0</v>
      </c>
      <c r="Z98" s="39">
        <v>1</v>
      </c>
      <c r="AA98" s="39">
        <v>0</v>
      </c>
      <c r="AB98" s="39">
        <v>0</v>
      </c>
      <c r="AC98" s="39">
        <v>0</v>
      </c>
      <c r="AD98" s="39">
        <v>1</v>
      </c>
      <c r="AK98" s="68"/>
      <c r="AL98" s="70"/>
      <c r="AM98" s="70"/>
      <c r="AN98" s="70"/>
      <c r="AO98" s="70"/>
      <c r="AP98" s="70"/>
      <c r="AQ98" s="70"/>
      <c r="AR98" s="70"/>
      <c r="AS98" s="70"/>
      <c r="AT98" s="70"/>
      <c r="AU98" s="70"/>
      <c r="AV98" s="70"/>
      <c r="AW98" s="70"/>
      <c r="AX98" s="70"/>
      <c r="AY98" s="70"/>
      <c r="AZ98" s="70"/>
      <c r="BA98" s="70"/>
      <c r="BB98" s="70"/>
      <c r="BC98" s="70"/>
      <c r="BD98" s="70"/>
      <c r="BE98" s="70"/>
      <c r="BF98" s="70"/>
      <c r="BG98" s="70"/>
      <c r="BH98" s="70"/>
      <c r="BI98" s="70"/>
      <c r="BJ98" s="70"/>
      <c r="BK98" s="70"/>
      <c r="BL98" s="70"/>
      <c r="BM98" s="70"/>
      <c r="BN98" s="70"/>
      <c r="BO98" s="70"/>
      <c r="BP98" s="70"/>
      <c r="BQ98" s="70"/>
    </row>
    <row r="99" spans="8:69" ht="24" customHeight="1">
      <c r="I99" s="51">
        <v>0</v>
      </c>
      <c r="J99" s="52">
        <v>1</v>
      </c>
      <c r="K99" s="52">
        <v>1</v>
      </c>
      <c r="L99" s="52">
        <v>1</v>
      </c>
      <c r="M99" s="52">
        <v>1</v>
      </c>
      <c r="N99" s="52">
        <v>0</v>
      </c>
      <c r="O99" s="52">
        <v>2</v>
      </c>
      <c r="P99" s="53">
        <v>1</v>
      </c>
      <c r="Q99" s="70" t="s">
        <v>3</v>
      </c>
      <c r="S99" s="40">
        <v>4</v>
      </c>
      <c r="T99" s="40">
        <v>3</v>
      </c>
      <c r="U99" s="40">
        <v>5</v>
      </c>
      <c r="V99" s="40">
        <v>5</v>
      </c>
      <c r="W99" s="40">
        <v>3</v>
      </c>
      <c r="X99" s="40">
        <v>4</v>
      </c>
      <c r="Y99" s="40">
        <v>4</v>
      </c>
      <c r="Z99" s="40">
        <v>3</v>
      </c>
      <c r="AA99" s="40">
        <v>5</v>
      </c>
      <c r="AB99" s="40">
        <v>5</v>
      </c>
      <c r="AC99" s="40">
        <v>4</v>
      </c>
      <c r="AD99" s="40">
        <v>2</v>
      </c>
      <c r="AK99" s="68"/>
      <c r="AL99" s="70"/>
      <c r="AM99" s="70"/>
      <c r="AN99" s="70"/>
      <c r="AO99" s="70"/>
      <c r="AP99" s="70"/>
      <c r="AQ99" s="70" t="s">
        <v>77</v>
      </c>
      <c r="AR99" s="70"/>
      <c r="AS99" s="70"/>
      <c r="AT99" s="70"/>
      <c r="AU99" s="70"/>
      <c r="AV99" s="70"/>
      <c r="AW99" s="70"/>
      <c r="AX99" s="70"/>
      <c r="AY99" s="70"/>
      <c r="AZ99" s="70"/>
      <c r="BA99" s="70"/>
      <c r="BB99" s="70"/>
      <c r="BC99" s="70"/>
      <c r="BD99" s="70"/>
      <c r="BE99" s="70"/>
      <c r="BF99" s="70"/>
      <c r="BG99" s="70"/>
      <c r="BH99" s="70"/>
      <c r="BI99" s="70"/>
      <c r="BJ99" s="70"/>
      <c r="BK99" s="70"/>
      <c r="BL99" s="70"/>
      <c r="BM99" s="70"/>
      <c r="BN99" s="70"/>
      <c r="BO99" s="70"/>
      <c r="BP99" s="70"/>
      <c r="BQ99" s="70"/>
    </row>
    <row r="100" spans="8:69" ht="24" customHeight="1">
      <c r="H100" t="s">
        <v>95</v>
      </c>
      <c r="I100" s="44">
        <v>1</v>
      </c>
      <c r="J100" s="45">
        <v>0</v>
      </c>
      <c r="K100" s="45">
        <v>0</v>
      </c>
      <c r="L100" s="45">
        <v>1</v>
      </c>
      <c r="M100" s="45">
        <v>1</v>
      </c>
      <c r="N100" s="45">
        <v>1</v>
      </c>
      <c r="O100" s="45">
        <v>-1</v>
      </c>
      <c r="P100" s="46">
        <v>1</v>
      </c>
      <c r="Q100" s="70" t="s">
        <v>3</v>
      </c>
      <c r="R100" s="1" t="s">
        <v>77</v>
      </c>
      <c r="S100" s="38">
        <v>2</v>
      </c>
      <c r="T100" s="38">
        <v>2</v>
      </c>
      <c r="U100" s="38">
        <v>1</v>
      </c>
      <c r="V100" s="38">
        <v>1</v>
      </c>
      <c r="W100" s="38">
        <v>0</v>
      </c>
      <c r="X100" s="38">
        <v>1</v>
      </c>
      <c r="Y100" s="38">
        <v>2</v>
      </c>
      <c r="Z100" s="38">
        <v>2</v>
      </c>
      <c r="AA100" s="38">
        <v>1</v>
      </c>
      <c r="AB100" s="38">
        <v>1</v>
      </c>
      <c r="AC100" s="38">
        <v>2</v>
      </c>
      <c r="AD100" s="38">
        <v>3</v>
      </c>
      <c r="AK100" s="68"/>
      <c r="AL100" s="70"/>
      <c r="AM100" s="70"/>
      <c r="AN100" s="70"/>
      <c r="AO100" s="70"/>
      <c r="AP100" s="70"/>
      <c r="AQ100" s="70"/>
      <c r="AR100" s="72" cm="1">
        <f t="array" ref="AR100:BC103">S100:AD103</f>
        <v>2</v>
      </c>
      <c r="AS100" s="73">
        <v>2</v>
      </c>
      <c r="AT100" s="73">
        <v>1</v>
      </c>
      <c r="AU100" s="73">
        <v>1</v>
      </c>
      <c r="AV100" s="73">
        <v>0</v>
      </c>
      <c r="AW100" s="73">
        <v>1</v>
      </c>
      <c r="AX100" s="73">
        <v>2</v>
      </c>
      <c r="AY100" s="73">
        <v>2</v>
      </c>
      <c r="AZ100" s="73">
        <v>1</v>
      </c>
      <c r="BA100" s="73">
        <v>1</v>
      </c>
      <c r="BB100" s="73">
        <v>2</v>
      </c>
      <c r="BC100" s="73">
        <v>3</v>
      </c>
      <c r="BD100" s="70"/>
      <c r="BE100" s="70" t="s">
        <v>3</v>
      </c>
      <c r="BF100" s="72"/>
      <c r="BG100" s="73"/>
      <c r="BH100" s="73"/>
      <c r="BI100" s="73"/>
      <c r="BJ100" s="73"/>
      <c r="BK100" s="73"/>
      <c r="BL100" s="73"/>
      <c r="BM100" s="73"/>
      <c r="BN100" s="73"/>
      <c r="BO100" s="73"/>
      <c r="BP100" s="73"/>
      <c r="BQ100" s="73" cm="1">
        <f t="array" ref="BQ100:BQ103">MMULT(_xlfn.ANCHORARRAY(AR100),_xlfn.ANCHORARRAY(BQ84))</f>
        <v>1.7177507858957286</v>
      </c>
    </row>
    <row r="101" spans="8:69" ht="24" customHeight="1">
      <c r="I101" s="48">
        <v>1</v>
      </c>
      <c r="J101" s="49">
        <v>0</v>
      </c>
      <c r="K101" s="49">
        <v>1</v>
      </c>
      <c r="L101" s="49">
        <v>0</v>
      </c>
      <c r="M101" s="49">
        <v>-1</v>
      </c>
      <c r="N101" s="49">
        <v>0</v>
      </c>
      <c r="O101" s="49">
        <v>0</v>
      </c>
      <c r="P101" s="50">
        <v>1</v>
      </c>
      <c r="Q101" s="70" t="s">
        <v>3</v>
      </c>
      <c r="S101" s="39">
        <v>2</v>
      </c>
      <c r="T101" s="39">
        <v>0</v>
      </c>
      <c r="U101" s="39">
        <v>2</v>
      </c>
      <c r="V101" s="39">
        <v>0</v>
      </c>
      <c r="W101" s="39">
        <v>1</v>
      </c>
      <c r="X101" s="39">
        <v>0</v>
      </c>
      <c r="Y101" s="39">
        <v>2</v>
      </c>
      <c r="Z101" s="39">
        <v>0</v>
      </c>
      <c r="AA101" s="39">
        <v>2</v>
      </c>
      <c r="AB101" s="39">
        <v>0</v>
      </c>
      <c r="AC101" s="39">
        <v>0</v>
      </c>
      <c r="AD101" s="39">
        <v>0</v>
      </c>
      <c r="AK101" s="68"/>
      <c r="AL101" s="70"/>
      <c r="AM101" s="70"/>
      <c r="AN101" s="70"/>
      <c r="AO101" s="70"/>
      <c r="AP101" s="70"/>
      <c r="AQ101" s="70"/>
      <c r="AR101" s="74">
        <v>2</v>
      </c>
      <c r="AS101" s="75">
        <v>0</v>
      </c>
      <c r="AT101" s="75">
        <v>2</v>
      </c>
      <c r="AU101" s="75">
        <v>0</v>
      </c>
      <c r="AV101" s="75">
        <v>1</v>
      </c>
      <c r="AW101" s="75">
        <v>0</v>
      </c>
      <c r="AX101" s="75">
        <v>2</v>
      </c>
      <c r="AY101" s="75">
        <v>0</v>
      </c>
      <c r="AZ101" s="75">
        <v>2</v>
      </c>
      <c r="BA101" s="75">
        <v>0</v>
      </c>
      <c r="BB101" s="75">
        <v>0</v>
      </c>
      <c r="BC101" s="75">
        <v>0</v>
      </c>
      <c r="BD101" s="70"/>
      <c r="BE101" s="70" t="s">
        <v>3</v>
      </c>
      <c r="BF101" s="74"/>
      <c r="BG101" s="75"/>
      <c r="BH101" s="75"/>
      <c r="BI101" s="75"/>
      <c r="BJ101" s="75"/>
      <c r="BK101" s="75"/>
      <c r="BL101" s="75"/>
      <c r="BM101" s="75"/>
      <c r="BN101" s="75"/>
      <c r="BO101" s="75"/>
      <c r="BP101" s="75"/>
      <c r="BQ101" s="75">
        <v>1.8234217309970724</v>
      </c>
    </row>
    <row r="102" spans="8:69" ht="24" customHeight="1">
      <c r="I102" s="48">
        <v>1</v>
      </c>
      <c r="J102" s="49">
        <v>1</v>
      </c>
      <c r="K102" s="49">
        <v>0</v>
      </c>
      <c r="L102" s="49">
        <v>1</v>
      </c>
      <c r="M102" s="49">
        <v>0</v>
      </c>
      <c r="N102" s="49">
        <v>1</v>
      </c>
      <c r="O102" s="49">
        <v>-1</v>
      </c>
      <c r="P102" s="50">
        <v>3</v>
      </c>
      <c r="Q102" s="70" t="s">
        <v>3</v>
      </c>
      <c r="S102" s="39">
        <v>4</v>
      </c>
      <c r="T102" s="39">
        <v>2</v>
      </c>
      <c r="U102" s="39">
        <v>3</v>
      </c>
      <c r="V102" s="39">
        <v>0</v>
      </c>
      <c r="W102" s="39">
        <v>0</v>
      </c>
      <c r="X102" s="39">
        <v>1</v>
      </c>
      <c r="Y102" s="39">
        <v>4</v>
      </c>
      <c r="Z102" s="39">
        <v>2</v>
      </c>
      <c r="AA102" s="39">
        <v>3</v>
      </c>
      <c r="AB102" s="39">
        <v>0</v>
      </c>
      <c r="AC102" s="39">
        <v>2</v>
      </c>
      <c r="AD102" s="39">
        <v>2</v>
      </c>
      <c r="AK102" s="68"/>
      <c r="AL102" s="70"/>
      <c r="AM102" s="70"/>
      <c r="AN102" s="70"/>
      <c r="AO102" s="70"/>
      <c r="AP102" s="70"/>
      <c r="AQ102" s="70"/>
      <c r="AR102" s="74">
        <v>4</v>
      </c>
      <c r="AS102" s="75">
        <v>2</v>
      </c>
      <c r="AT102" s="75">
        <v>3</v>
      </c>
      <c r="AU102" s="75">
        <v>0</v>
      </c>
      <c r="AV102" s="75">
        <v>0</v>
      </c>
      <c r="AW102" s="75">
        <v>1</v>
      </c>
      <c r="AX102" s="75">
        <v>4</v>
      </c>
      <c r="AY102" s="75">
        <v>2</v>
      </c>
      <c r="AZ102" s="75">
        <v>3</v>
      </c>
      <c r="BA102" s="75">
        <v>0</v>
      </c>
      <c r="BB102" s="75">
        <v>2</v>
      </c>
      <c r="BC102" s="75">
        <v>2</v>
      </c>
      <c r="BD102" s="70"/>
      <c r="BE102" s="70" t="s">
        <v>3</v>
      </c>
      <c r="BF102" s="74"/>
      <c r="BG102" s="75"/>
      <c r="BH102" s="75"/>
      <c r="BI102" s="75"/>
      <c r="BJ102" s="75"/>
      <c r="BK102" s="75"/>
      <c r="BL102" s="75"/>
      <c r="BM102" s="75"/>
      <c r="BN102" s="75"/>
      <c r="BO102" s="75"/>
      <c r="BP102" s="75"/>
      <c r="BQ102" s="75">
        <v>3.5057378103795034</v>
      </c>
    </row>
    <row r="103" spans="8:69" ht="24" customHeight="1">
      <c r="I103" s="51">
        <v>0</v>
      </c>
      <c r="J103" s="52">
        <v>1</v>
      </c>
      <c r="K103" s="52">
        <v>0</v>
      </c>
      <c r="L103" s="52">
        <v>2</v>
      </c>
      <c r="M103" s="52">
        <v>1</v>
      </c>
      <c r="N103" s="52">
        <v>0</v>
      </c>
      <c r="O103" s="52">
        <v>2</v>
      </c>
      <c r="P103" s="53">
        <v>1</v>
      </c>
      <c r="Q103" s="70" t="s">
        <v>3</v>
      </c>
      <c r="S103" s="40">
        <v>5</v>
      </c>
      <c r="T103" s="40">
        <v>2</v>
      </c>
      <c r="U103" s="40">
        <v>5</v>
      </c>
      <c r="V103" s="40">
        <v>5</v>
      </c>
      <c r="W103" s="40">
        <v>2</v>
      </c>
      <c r="X103" s="40">
        <v>4</v>
      </c>
      <c r="Y103" s="40">
        <v>5</v>
      </c>
      <c r="Z103" s="40">
        <v>2</v>
      </c>
      <c r="AA103" s="40">
        <v>5</v>
      </c>
      <c r="AB103" s="40">
        <v>5</v>
      </c>
      <c r="AC103" s="40">
        <v>4</v>
      </c>
      <c r="AD103" s="40">
        <v>3</v>
      </c>
      <c r="AK103" s="68"/>
      <c r="AL103" s="70"/>
      <c r="AM103" s="70"/>
      <c r="AN103" s="70"/>
      <c r="AO103" s="70"/>
      <c r="AP103" s="70"/>
      <c r="AQ103" s="70"/>
      <c r="AR103" s="76">
        <v>5</v>
      </c>
      <c r="AS103" s="77">
        <v>2</v>
      </c>
      <c r="AT103" s="77">
        <v>5</v>
      </c>
      <c r="AU103" s="77">
        <v>5</v>
      </c>
      <c r="AV103" s="77">
        <v>2</v>
      </c>
      <c r="AW103" s="77">
        <v>4</v>
      </c>
      <c r="AX103" s="77">
        <v>5</v>
      </c>
      <c r="AY103" s="77">
        <v>2</v>
      </c>
      <c r="AZ103" s="77">
        <v>5</v>
      </c>
      <c r="BA103" s="77">
        <v>5</v>
      </c>
      <c r="BB103" s="77">
        <v>4</v>
      </c>
      <c r="BC103" s="77">
        <v>3</v>
      </c>
      <c r="BD103" s="70"/>
      <c r="BE103" s="70" t="s">
        <v>3</v>
      </c>
      <c r="BF103" s="76"/>
      <c r="BG103" s="77"/>
      <c r="BH103" s="77"/>
      <c r="BI103" s="77"/>
      <c r="BJ103" s="77"/>
      <c r="BK103" s="77"/>
      <c r="BL103" s="77"/>
      <c r="BM103" s="77"/>
      <c r="BN103" s="77"/>
      <c r="BO103" s="77"/>
      <c r="BP103" s="77"/>
      <c r="BQ103" s="77">
        <v>4.939330932367894</v>
      </c>
    </row>
    <row r="104" spans="8:69" ht="24" customHeight="1"/>
  </sheetData>
  <conditionalFormatting sqref="BF13:BN13 BP13:BQ13">
    <cfRule type="dataBar" priority="9">
      <dataBar>
        <cfvo type="num" val="0"/>
        <cfvo type="num" val="1"/>
        <color rgb="FFFFB628"/>
      </dataBar>
      <extLst>
        <ext xmlns:x14="http://schemas.microsoft.com/office/spreadsheetml/2009/9/main" uri="{B025F937-C7B1-47D3-B67F-A62EFF666E3E}">
          <x14:id>{F3EA8DE9-7014-A441-9933-DDF6D70534F7}</x14:id>
        </ext>
      </extLst>
    </cfRule>
  </conditionalFormatting>
  <conditionalFormatting sqref="BF47:BO47 BQ47">
    <cfRule type="dataBar" priority="8">
      <dataBar>
        <cfvo type="num" val="0"/>
        <cfvo type="num" val="1"/>
        <color rgb="FFFFB628"/>
      </dataBar>
      <extLst>
        <ext xmlns:x14="http://schemas.microsoft.com/office/spreadsheetml/2009/9/main" uri="{B025F937-C7B1-47D3-B67F-A62EFF666E3E}">
          <x14:id>{6B620F9A-AFF9-3346-B1D5-21CB7EA8E30D}</x14:id>
        </ext>
      </extLst>
    </cfRule>
  </conditionalFormatting>
  <conditionalFormatting sqref="BF84:BP84">
    <cfRule type="dataBar" priority="7">
      <dataBar>
        <cfvo type="num" val="0"/>
        <cfvo type="num" val="1"/>
        <color rgb="FFFFB628"/>
      </dataBar>
      <extLst>
        <ext xmlns:x14="http://schemas.microsoft.com/office/spreadsheetml/2009/9/main" uri="{B025F937-C7B1-47D3-B67F-A62EFF666E3E}">
          <x14:id>{2202F76B-6A50-0341-8DD6-29E8FB45E38D}</x14:id>
        </ext>
      </extLst>
    </cfRule>
  </conditionalFormatting>
  <conditionalFormatting sqref="BO13:BO22">
    <cfRule type="dataBar" priority="1">
      <dataBar>
        <cfvo type="num" val="0"/>
        <cfvo type="num" val="1"/>
        <color rgb="FFFFB628"/>
      </dataBar>
      <extLst>
        <ext xmlns:x14="http://schemas.microsoft.com/office/spreadsheetml/2009/9/main" uri="{B025F937-C7B1-47D3-B67F-A62EFF666E3E}">
          <x14:id>{458391B9-C530-BF41-8314-4CC17BE95FAE}</x14:id>
        </ext>
      </extLst>
    </cfRule>
  </conditionalFormatting>
  <conditionalFormatting sqref="BO23:BO24">
    <cfRule type="dataBar" priority="2">
      <dataBar>
        <cfvo type="num" val="0"/>
        <cfvo type="num" val="1"/>
        <color rgb="FFFFB628"/>
      </dataBar>
      <extLst>
        <ext xmlns:x14="http://schemas.microsoft.com/office/spreadsheetml/2009/9/main" uri="{B025F937-C7B1-47D3-B67F-A62EFF666E3E}">
          <x14:id>{1099869B-CC7A-4846-AD17-37421B9331C5}</x14:id>
        </ext>
      </extLst>
    </cfRule>
  </conditionalFormatting>
  <conditionalFormatting sqref="BP47:BP56">
    <cfRule type="dataBar" priority="5">
      <dataBar>
        <cfvo type="num" val="0"/>
        <cfvo type="num" val="1"/>
        <color rgb="FFFFB628"/>
      </dataBar>
      <extLst>
        <ext xmlns:x14="http://schemas.microsoft.com/office/spreadsheetml/2009/9/main" uri="{B025F937-C7B1-47D3-B67F-A62EFF666E3E}">
          <x14:id>{90FBC5A8-1250-F246-B4A7-EA41A2D81B14}</x14:id>
        </ext>
      </extLst>
    </cfRule>
  </conditionalFormatting>
  <conditionalFormatting sqref="BP57:BP58">
    <cfRule type="dataBar" priority="6">
      <dataBar>
        <cfvo type="num" val="0"/>
        <cfvo type="num" val="1"/>
        <color rgb="FFFFB628"/>
      </dataBar>
      <extLst>
        <ext xmlns:x14="http://schemas.microsoft.com/office/spreadsheetml/2009/9/main" uri="{B025F937-C7B1-47D3-B67F-A62EFF666E3E}">
          <x14:id>{590C146A-849A-AC40-9D46-8226A9F6DA41}</x14:id>
        </ext>
      </extLst>
    </cfRule>
  </conditionalFormatting>
  <conditionalFormatting sqref="BQ84:BQ93">
    <cfRule type="dataBar" priority="3">
      <dataBar>
        <cfvo type="num" val="0"/>
        <cfvo type="num" val="1"/>
        <color rgb="FFFFB628"/>
      </dataBar>
      <extLst>
        <ext xmlns:x14="http://schemas.microsoft.com/office/spreadsheetml/2009/9/main" uri="{B025F937-C7B1-47D3-B67F-A62EFF666E3E}">
          <x14:id>{2ED6B3F9-D79C-DC49-8984-CE977717DF65}</x14:id>
        </ext>
      </extLst>
    </cfRule>
  </conditionalFormatting>
  <conditionalFormatting sqref="BQ94:BQ95">
    <cfRule type="dataBar" priority="4">
      <dataBar>
        <cfvo type="num" val="0"/>
        <cfvo type="num" val="1"/>
        <color rgb="FFFFB628"/>
      </dataBar>
      <extLst>
        <ext xmlns:x14="http://schemas.microsoft.com/office/spreadsheetml/2009/9/main" uri="{B025F937-C7B1-47D3-B67F-A62EFF666E3E}">
          <x14:id>{14861B73-375E-2446-98D4-13CBCAD56EBF}</x14:id>
        </ext>
      </extLst>
    </cfRule>
  </conditionalFormatting>
  <pageMargins left="0.7" right="0.7" top="0.75" bottom="0.75" header="0.3" footer="0.3"/>
  <pageSetup orientation="portrait" horizontalDpi="0" verticalDpi="0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F3EA8DE9-7014-A441-9933-DDF6D70534F7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BF13:BN13 BP13:BQ13</xm:sqref>
        </x14:conditionalFormatting>
        <x14:conditionalFormatting xmlns:xm="http://schemas.microsoft.com/office/excel/2006/main">
          <x14:cfRule type="dataBar" id="{6B620F9A-AFF9-3346-B1D5-21CB7EA8E30D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BF47:BO47 BQ47</xm:sqref>
        </x14:conditionalFormatting>
        <x14:conditionalFormatting xmlns:xm="http://schemas.microsoft.com/office/excel/2006/main">
          <x14:cfRule type="dataBar" id="{2202F76B-6A50-0341-8DD6-29E8FB45E38D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BF84:BP84</xm:sqref>
        </x14:conditionalFormatting>
        <x14:conditionalFormatting xmlns:xm="http://schemas.microsoft.com/office/excel/2006/main">
          <x14:cfRule type="dataBar" id="{458391B9-C530-BF41-8314-4CC17BE95FAE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BO13:BO22</xm:sqref>
        </x14:conditionalFormatting>
        <x14:conditionalFormatting xmlns:xm="http://schemas.microsoft.com/office/excel/2006/main">
          <x14:cfRule type="dataBar" id="{1099869B-CC7A-4846-AD17-37421B9331C5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BO23:BO24</xm:sqref>
        </x14:conditionalFormatting>
        <x14:conditionalFormatting xmlns:xm="http://schemas.microsoft.com/office/excel/2006/main">
          <x14:cfRule type="dataBar" id="{90FBC5A8-1250-F246-B4A7-EA41A2D81B14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BP47:BP56</xm:sqref>
        </x14:conditionalFormatting>
        <x14:conditionalFormatting xmlns:xm="http://schemas.microsoft.com/office/excel/2006/main">
          <x14:cfRule type="dataBar" id="{590C146A-849A-AC40-9D46-8226A9F6DA41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BP57:BP58</xm:sqref>
        </x14:conditionalFormatting>
        <x14:conditionalFormatting xmlns:xm="http://schemas.microsoft.com/office/excel/2006/main">
          <x14:cfRule type="dataBar" id="{2ED6B3F9-D79C-DC49-8984-CE977717DF65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BQ84:BQ93</xm:sqref>
        </x14:conditionalFormatting>
        <x14:conditionalFormatting xmlns:xm="http://schemas.microsoft.com/office/excel/2006/main">
          <x14:cfRule type="dataBar" id="{14861B73-375E-2446-98D4-13CBCAD56EBF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BQ94:BQ95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13F7D9-3AFF-2649-B140-1EE170C58C58}">
  <sheetPr>
    <pageSetUpPr fitToPage="1"/>
  </sheetPr>
  <dimension ref="A1:AJ300"/>
  <sheetViews>
    <sheetView topLeftCell="A149" zoomScale="114" zoomScaleNormal="114" zoomScaleSheetLayoutView="194" workbookViewId="0">
      <selection activeCell="A36" sqref="A36"/>
    </sheetView>
  </sheetViews>
  <sheetFormatPr defaultColWidth="4.8125" defaultRowHeight="24" customHeight="1"/>
  <cols>
    <col min="16" max="16" width="4.8125" customWidth="1"/>
    <col min="33" max="33" width="4.8125" customWidth="1"/>
  </cols>
  <sheetData>
    <row r="1" spans="1:36" s="8" customFormat="1" ht="62.25">
      <c r="A1" s="7" t="s">
        <v>14</v>
      </c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</row>
    <row r="2" spans="1:36" ht="23.25">
      <c r="A2" s="10" t="s">
        <v>1</v>
      </c>
    </row>
    <row r="3" spans="1:36" ht="23.25">
      <c r="A3" s="10"/>
    </row>
    <row r="4" spans="1:36" ht="24" customHeight="1">
      <c r="A4" s="11" t="s">
        <v>2</v>
      </c>
      <c r="B4" s="12"/>
      <c r="C4" s="12"/>
      <c r="D4" s="12"/>
    </row>
    <row r="5" spans="1:36" ht="24" customHeight="1">
      <c r="B5" s="14" t="str" cm="1">
        <f t="array" ref="B5:B18">_xlfn._xlws.FILTER("A" &amp; ROW(A:A), LEFT(A:A,1)="#")</f>
        <v>A22</v>
      </c>
      <c r="C5" s="15" t="str">
        <f t="shared" ref="C5:C18" si="0">HYPERLINK("#"&amp;B5, _xlfn.UNICHAR(128279))</f>
        <v>🔗</v>
      </c>
      <c r="D5" t="str" cm="1">
        <f t="array" aca="1" ref="D5" ca="1">_xlfn.LET(
  _xlpm.n, INDIRECT(B5),
  _xlpm.indent, 9,
  _xlpm.k, LEN(_xlpm.n) - LEN(SUBSTITUTE(_xlpm.n,"#","")),
  IF(_xlpm.k&gt;=2, REPT(" ", _xlpm.indent*(_xlpm.k-1)) &amp; _xlpm.n, _xlpm.n)
)</f>
        <v># Convention</v>
      </c>
    </row>
    <row r="6" spans="1:36" ht="24" customHeight="1">
      <c r="B6" s="14" t="str">
        <v>A50</v>
      </c>
      <c r="C6" s="15" t="str">
        <f t="shared" si="0"/>
        <v>🔗</v>
      </c>
      <c r="D6" t="str" cm="1">
        <f t="array" aca="1" ref="D6" ca="1">_xlfn.LET(
  _xlpm.n, INDIRECT(B6),
  _xlpm.indent, 9,
  _xlpm.k, LEN(_xlpm.n) - LEN(SUBSTITUTE(_xlpm.n,"#","")),
  IF(_xlpm.k&gt;=2, REPT(" ", _xlpm.indent*(_xlpm.k-1)) &amp; _xlpm.n, _xlpm.n)
)</f>
        <v># AI by Hand</v>
      </c>
    </row>
    <row r="7" spans="1:36" ht="24" customHeight="1">
      <c r="B7" s="14" t="str">
        <v>A85</v>
      </c>
      <c r="C7" s="15" t="str">
        <f t="shared" si="0"/>
        <v>🔗</v>
      </c>
      <c r="D7" t="str" cm="1">
        <f t="array" aca="1" ref="D7" ca="1">_xlfn.LET(
  _xlpm.n, INDIRECT(B7),
  _xlpm.indent, 9,
  _xlpm.k, LEN(_xlpm.n) - LEN(SUBSTITUTE(_xlpm.n,"#","")),
  IF(_xlpm.k&gt;=2, REPT(" ", _xlpm.indent*(_xlpm.k-1)) &amp; _xlpm.n, _xlpm.n)
)</f>
        <v># Outer Product</v>
      </c>
    </row>
    <row r="8" spans="1:36" ht="24" customHeight="1">
      <c r="B8" s="14" t="str">
        <v>A99</v>
      </c>
      <c r="C8" s="15" t="str">
        <f t="shared" si="0"/>
        <v>🔗</v>
      </c>
      <c r="D8" t="str" cm="1">
        <f t="array" aca="1" ref="D8" ca="1">_xlfn.LET(
  _xlpm.n, INDIRECT(B8),
  _xlpm.indent, 9,
  _xlpm.k, LEN(_xlpm.n) - LEN(SUBSTITUTE(_xlpm.n,"#","")),
  IF(_xlpm.k&gt;=2, REPT(" ", _xlpm.indent*(_xlpm.k-1)) &amp; _xlpm.n, _xlpm.n)
)</f>
        <v># Formula</v>
      </c>
    </row>
    <row r="9" spans="1:36" ht="24" customHeight="1">
      <c r="B9" s="14" t="str">
        <v>A113</v>
      </c>
      <c r="C9" s="15" t="str">
        <f t="shared" si="0"/>
        <v>🔗</v>
      </c>
      <c r="D9" t="str" cm="1">
        <f t="array" aca="1" ref="D9" ca="1">_xlfn.LET(
  _xlpm.n, INDIRECT(B9),
  _xlpm.indent, 9,
  _xlpm.k, LEN(_xlpm.n) - LEN(SUBSTITUTE(_xlpm.n,"#","")),
  IF(_xlpm.k&gt;=2, REPT(" ", _xlpm.indent*(_xlpm.k-1)) &amp; _xlpm.n, _xlpm.n)
)</f>
        <v># Expand Rows</v>
      </c>
    </row>
    <row r="10" spans="1:36" ht="24" customHeight="1">
      <c r="B10" s="14" t="str">
        <v>A127</v>
      </c>
      <c r="C10" s="15" t="str">
        <f t="shared" si="0"/>
        <v>🔗</v>
      </c>
      <c r="D10" t="str" cm="1">
        <f t="array" aca="1" ref="D10" ca="1">_xlfn.LET(
  _xlpm.n, INDIRECT(B10),
  _xlpm.indent, 9,
  _xlpm.k, LEN(_xlpm.n) - LEN(SUBSTITUTE(_xlpm.n,"#","")),
  IF(_xlpm.k&gt;=2, REPT(" ", _xlpm.indent*(_xlpm.k-1)) &amp; _xlpm.n, _xlpm.n)
)</f>
        <v># Expand Columns</v>
      </c>
    </row>
    <row r="11" spans="1:36" ht="24" customHeight="1">
      <c r="B11" s="14" t="str">
        <v>A142</v>
      </c>
      <c r="C11" s="15" t="str">
        <f t="shared" si="0"/>
        <v>🔗</v>
      </c>
      <c r="D11" t="str" cm="1">
        <f t="array" aca="1" ref="D11" ca="1">_xlfn.LET(
  _xlpm.n, INDIRECT(B11),
  _xlpm.indent, 9,
  _xlpm.k, LEN(_xlpm.n) - LEN(SUBSTITUTE(_xlpm.n,"#","")),
  IF(_xlpm.k&gt;=2, REPT(" ", _xlpm.indent*(_xlpm.k-1)) &amp; _xlpm.n, _xlpm.n)
)</f>
        <v># Combine Rows</v>
      </c>
    </row>
    <row r="12" spans="1:36" ht="24" customHeight="1">
      <c r="B12" s="14" t="str">
        <v>A156</v>
      </c>
      <c r="C12" s="15" t="str">
        <f t="shared" si="0"/>
        <v>🔗</v>
      </c>
      <c r="D12" t="str" cm="1">
        <f t="array" aca="1" ref="D12" ca="1">_xlfn.LET(
  _xlpm.n, INDIRECT(B12),
  _xlpm.indent, 9,
  _xlpm.k, LEN(_xlpm.n) - LEN(SUBSTITUTE(_xlpm.n,"#","")),
  IF(_xlpm.k&gt;=2, REPT(" ", _xlpm.indent*(_xlpm.k-1)) &amp; _xlpm.n, _xlpm.n)
)</f>
        <v># Combine Columns</v>
      </c>
    </row>
    <row r="13" spans="1:36" ht="24" customHeight="1">
      <c r="B13" s="14" t="str">
        <v>A170</v>
      </c>
      <c r="C13" s="15" t="str">
        <f t="shared" si="0"/>
        <v>🔗</v>
      </c>
      <c r="D13" t="str" cm="1">
        <f t="array" aca="1" ref="D13" ca="1">_xlfn.LET(
  _xlpm.n, INDIRECT(B13),
  _xlpm.indent, 9,
  _xlpm.k, LEN(_xlpm.n) - LEN(SUBSTITUTE(_xlpm.n,"#","")),
  IF(_xlpm.k&gt;=2, REPT(" ", _xlpm.indent*(_xlpm.k-1)) &amp; _xlpm.n, _xlpm.n)
)</f>
        <v># Dot Product</v>
      </c>
    </row>
    <row r="14" spans="1:36" ht="24" customHeight="1">
      <c r="B14" s="14" t="str">
        <v>A183</v>
      </c>
      <c r="C14" s="15" t="str">
        <f t="shared" si="0"/>
        <v>🔗</v>
      </c>
      <c r="D14" t="str" cm="1">
        <f t="array" aca="1" ref="D14" ca="1">_xlfn.LET(
  _xlpm.n, INDIRECT(B14),
  _xlpm.indent, 9,
  _xlpm.k, LEN(_xlpm.n) - LEN(SUBSTITUTE(_xlpm.n,"#","")),
  IF(_xlpm.k&gt;=2, REPT(" ", _xlpm.indent*(_xlpm.k-1)) &amp; _xlpm.n, _xlpm.n)
)</f>
        <v># Feature</v>
      </c>
    </row>
    <row r="15" spans="1:36" ht="24" customHeight="1">
      <c r="B15" s="14" t="str">
        <v>A196</v>
      </c>
      <c r="C15" s="15" t="str">
        <f t="shared" si="0"/>
        <v>🔗</v>
      </c>
      <c r="D15" t="str" cm="1">
        <f t="array" aca="1" ref="D15" ca="1">_xlfn.LET(
  _xlpm.n, INDIRECT(B15),
  _xlpm.indent, 9,
  _xlpm.k, LEN(_xlpm.n) - LEN(SUBSTITUTE(_xlpm.n,"#","")),
  IF(_xlpm.k&gt;=2, REPT(" ", _xlpm.indent*(_xlpm.k-1)) &amp; _xlpm.n, _xlpm.n)
)</f>
        <v># Activation</v>
      </c>
    </row>
    <row r="16" spans="1:36" ht="24" customHeight="1">
      <c r="B16" s="14" t="str">
        <v>A207</v>
      </c>
      <c r="C16" s="15" t="str">
        <f t="shared" si="0"/>
        <v>🔗</v>
      </c>
      <c r="D16" t="str" cm="1">
        <f t="array" aca="1" ref="D16" ca="1">_xlfn.LET(
  _xlpm.n, INDIRECT(B16),
  _xlpm.indent, 9,
  _xlpm.k, LEN(_xlpm.n) - LEN(SUBSTITUTE(_xlpm.n,"#","")),
  IF(_xlpm.k&gt;=2, REPT(" ", _xlpm.indent*(_xlpm.k-1)) &amp; _xlpm.n, _xlpm.n)
)</f>
        <v># Sharding</v>
      </c>
    </row>
    <row r="17" spans="1:14" ht="24" customHeight="1">
      <c r="B17" s="14" t="str">
        <v>A267</v>
      </c>
      <c r="C17" s="15" t="str">
        <f t="shared" si="0"/>
        <v>🔗</v>
      </c>
      <c r="D17" t="str" cm="1">
        <f t="array" aca="1" ref="D17" ca="1">_xlfn.LET(
  _xlpm.n, INDIRECT(B17),
  _xlpm.indent, 9,
  _xlpm.k, LEN(_xlpm.n) - LEN(SUBSTITUTE(_xlpm.n,"#","")),
  IF(_xlpm.k&gt;=2, REPT(" ", _xlpm.indent*(_xlpm.k-1)) &amp; _xlpm.n, _xlpm.n)
)</f>
        <v># Not a Palindrome</v>
      </c>
    </row>
    <row r="18" spans="1:14" ht="24" customHeight="1">
      <c r="B18" s="14" t="str">
        <v>A290</v>
      </c>
      <c r="C18" s="15" t="str">
        <f t="shared" si="0"/>
        <v>🔗</v>
      </c>
      <c r="D18" t="str" cm="1">
        <f t="array" aca="1" ref="D18" ca="1">_xlfn.LET(
  _xlpm.n, INDIRECT(B18),
  _xlpm.indent, 9,
  _xlpm.k, LEN(_xlpm.n) - LEN(SUBSTITUTE(_xlpm.n,"#","")),
  IF(_xlpm.k&gt;=2, REPT(" ", _xlpm.indent*(_xlpm.k-1)) &amp; _xlpm.n, _xlpm.n)
)</f>
        <v># Interview</v>
      </c>
    </row>
    <row r="19" spans="1:14" ht="24" customHeight="1">
      <c r="C19" s="15"/>
    </row>
    <row r="20" spans="1:14" ht="24" customHeight="1">
      <c r="C20" s="15"/>
    </row>
    <row r="21" spans="1:14" ht="24" customHeight="1">
      <c r="C21" s="15"/>
    </row>
    <row r="22" spans="1:14" s="3" customFormat="1" ht="37.15">
      <c r="A22" s="3" t="s">
        <v>15</v>
      </c>
    </row>
    <row r="23" spans="1:14" ht="24" customHeight="1">
      <c r="A23" s="13" t="str">
        <f>HYPERLINK("#A1","[top]")</f>
        <v>[top]</v>
      </c>
      <c r="C23" s="15"/>
    </row>
    <row r="24" spans="1:14" ht="24" customHeight="1">
      <c r="C24" s="15"/>
    </row>
    <row r="25" spans="1:14" ht="24" customHeight="1">
      <c r="C25" s="15"/>
      <c r="D25" s="2">
        <v>3</v>
      </c>
      <c r="E25" s="2">
        <v>1</v>
      </c>
      <c r="F25" s="2">
        <v>4</v>
      </c>
      <c r="I25" s="2">
        <v>3</v>
      </c>
      <c r="J25" s="2">
        <v>1</v>
      </c>
      <c r="M25" s="1"/>
      <c r="N25" s="1"/>
    </row>
    <row r="26" spans="1:14" ht="24" customHeight="1">
      <c r="C26" s="15"/>
      <c r="D26" s="2">
        <v>2</v>
      </c>
      <c r="E26" s="2">
        <v>3</v>
      </c>
      <c r="F26" s="2">
        <v>1</v>
      </c>
      <c r="I26" s="2">
        <v>2</v>
      </c>
      <c r="J26" s="2">
        <v>3</v>
      </c>
      <c r="M26" s="1"/>
      <c r="N26" s="1"/>
    </row>
    <row r="27" spans="1:14" ht="24" customHeight="1">
      <c r="C27" s="15"/>
      <c r="I27" s="2">
        <v>4</v>
      </c>
      <c r="J27" s="2">
        <v>2</v>
      </c>
    </row>
    <row r="28" spans="1:14" ht="24" customHeight="1">
      <c r="C28" s="15"/>
    </row>
    <row r="29" spans="1:14" ht="24" customHeight="1">
      <c r="C29" s="15"/>
    </row>
    <row r="30" spans="1:14" ht="24" customHeight="1">
      <c r="C30" s="15"/>
    </row>
    <row r="31" spans="1:14" ht="24" customHeight="1">
      <c r="C31" s="15"/>
    </row>
    <row r="32" spans="1:14" ht="24" customHeight="1">
      <c r="C32" s="15"/>
      <c r="D32" s="2">
        <v>3</v>
      </c>
      <c r="E32" s="2">
        <v>1</v>
      </c>
    </row>
    <row r="33" spans="3:14" ht="24" customHeight="1">
      <c r="C33" s="15"/>
      <c r="D33" s="2">
        <v>2</v>
      </c>
      <c r="E33" s="2">
        <v>3</v>
      </c>
      <c r="I33" s="2">
        <v>3</v>
      </c>
      <c r="J33" s="2">
        <v>1</v>
      </c>
      <c r="K33" s="2">
        <v>4</v>
      </c>
      <c r="L33" s="2">
        <v>1</v>
      </c>
      <c r="M33" s="2">
        <v>3</v>
      </c>
      <c r="N33" s="2">
        <v>1</v>
      </c>
    </row>
    <row r="34" spans="3:14" ht="24" customHeight="1">
      <c r="C34" s="15"/>
      <c r="D34" s="27">
        <v>1</v>
      </c>
      <c r="E34" s="28">
        <v>3</v>
      </c>
      <c r="I34" s="2">
        <v>1</v>
      </c>
      <c r="J34" s="2">
        <v>2</v>
      </c>
      <c r="K34" s="2">
        <v>2</v>
      </c>
      <c r="L34" s="2">
        <v>1</v>
      </c>
      <c r="M34" s="2">
        <v>0</v>
      </c>
      <c r="N34" s="2">
        <v>2</v>
      </c>
    </row>
    <row r="35" spans="3:14" ht="24" customHeight="1">
      <c r="C35" s="15"/>
      <c r="D35" s="27">
        <v>1</v>
      </c>
      <c r="E35" s="28">
        <v>3</v>
      </c>
    </row>
    <row r="36" spans="3:14" ht="24" customHeight="1">
      <c r="C36" s="15"/>
    </row>
    <row r="37" spans="3:14" ht="24" customHeight="1">
      <c r="C37" s="15"/>
    </row>
    <row r="38" spans="3:14" ht="24" customHeight="1">
      <c r="C38" s="15"/>
    </row>
    <row r="39" spans="3:14" ht="24" customHeight="1">
      <c r="C39" s="15"/>
    </row>
    <row r="40" spans="3:14" ht="24" customHeight="1">
      <c r="C40" s="15"/>
    </row>
    <row r="41" spans="3:14" ht="24" customHeight="1">
      <c r="C41" s="15"/>
      <c r="H41" s="2">
        <v>3</v>
      </c>
      <c r="I41" s="2">
        <v>1</v>
      </c>
    </row>
    <row r="42" spans="3:14" ht="24" customHeight="1">
      <c r="C42" s="15"/>
      <c r="D42" s="2">
        <v>2</v>
      </c>
      <c r="E42" s="2">
        <v>3</v>
      </c>
      <c r="H42" s="2">
        <v>1</v>
      </c>
      <c r="I42" s="2">
        <v>2</v>
      </c>
    </row>
    <row r="43" spans="3:14" ht="24" customHeight="1">
      <c r="C43" s="15"/>
      <c r="D43" s="27">
        <v>1</v>
      </c>
      <c r="E43" s="28">
        <v>3</v>
      </c>
      <c r="H43" s="2">
        <v>2</v>
      </c>
      <c r="I43" s="2">
        <v>1</v>
      </c>
    </row>
    <row r="44" spans="3:14" ht="24" customHeight="1">
      <c r="C44" s="15"/>
      <c r="H44" s="2">
        <v>2</v>
      </c>
      <c r="I44" s="2">
        <v>1</v>
      </c>
    </row>
    <row r="45" spans="3:14" ht="24" customHeight="1">
      <c r="C45" s="15"/>
    </row>
    <row r="46" spans="3:14" ht="24" customHeight="1">
      <c r="C46" s="15"/>
    </row>
    <row r="47" spans="3:14" ht="24" customHeight="1">
      <c r="C47" s="15"/>
    </row>
    <row r="48" spans="3:14" ht="24" customHeight="1">
      <c r="C48" s="15"/>
    </row>
    <row r="49" spans="1:12" ht="24" customHeight="1">
      <c r="C49" s="15"/>
    </row>
    <row r="50" spans="1:12" s="3" customFormat="1" ht="37.15">
      <c r="A50" s="3" t="s">
        <v>20</v>
      </c>
    </row>
    <row r="51" spans="1:12" ht="24" customHeight="1">
      <c r="A51" s="13" t="str">
        <f>HYPERLINK("#A1","[top]")</f>
        <v>[top]</v>
      </c>
      <c r="C51" s="15"/>
    </row>
    <row r="52" spans="1:12" ht="24" customHeight="1">
      <c r="C52" s="15"/>
    </row>
    <row r="53" spans="1:12" ht="24" customHeight="1">
      <c r="C53" s="15"/>
    </row>
    <row r="54" spans="1:12" ht="24" customHeight="1">
      <c r="H54" s="18">
        <v>3</v>
      </c>
      <c r="I54" s="18">
        <v>1</v>
      </c>
    </row>
    <row r="55" spans="1:12" ht="24" customHeight="1">
      <c r="D55" s="4">
        <v>3</v>
      </c>
      <c r="E55" s="5">
        <v>1</v>
      </c>
      <c r="F55" s="6">
        <v>4</v>
      </c>
      <c r="H55" s="19">
        <v>2</v>
      </c>
      <c r="I55" s="19">
        <v>3</v>
      </c>
    </row>
    <row r="56" spans="1:12" ht="24" customHeight="1">
      <c r="D56" s="4">
        <v>2</v>
      </c>
      <c r="E56" s="5">
        <v>3</v>
      </c>
      <c r="F56" s="6">
        <v>1</v>
      </c>
      <c r="H56" s="20">
        <v>4</v>
      </c>
      <c r="I56" s="20">
        <v>2</v>
      </c>
    </row>
    <row r="57" spans="1:12" ht="24" customHeight="1">
      <c r="H57" s="1"/>
      <c r="I57" s="1"/>
    </row>
    <row r="58" spans="1:12" ht="24" customHeight="1">
      <c r="H58" s="1"/>
      <c r="I58" s="1"/>
    </row>
    <row r="62" spans="1:12" ht="24" customHeight="1">
      <c r="D62" s="2">
        <v>3</v>
      </c>
      <c r="E62" s="2">
        <v>1</v>
      </c>
    </row>
    <row r="63" spans="1:12" ht="24" customHeight="1">
      <c r="D63" s="2">
        <v>2</v>
      </c>
      <c r="E63" s="2">
        <v>3</v>
      </c>
      <c r="G63" s="2">
        <v>3</v>
      </c>
      <c r="H63" s="2">
        <v>1</v>
      </c>
      <c r="I63" s="2">
        <v>4</v>
      </c>
      <c r="J63" s="2">
        <v>1</v>
      </c>
      <c r="K63" s="2">
        <v>3</v>
      </c>
      <c r="L63" s="2">
        <v>1</v>
      </c>
    </row>
    <row r="64" spans="1:12" ht="24" customHeight="1">
      <c r="D64" s="27">
        <v>1</v>
      </c>
      <c r="E64" s="28">
        <v>3</v>
      </c>
      <c r="G64" s="2">
        <v>1</v>
      </c>
      <c r="H64" s="2">
        <v>2</v>
      </c>
      <c r="I64" s="2">
        <v>2</v>
      </c>
      <c r="J64" s="2">
        <v>1</v>
      </c>
      <c r="K64" s="2">
        <v>0</v>
      </c>
      <c r="L64" s="2">
        <v>2</v>
      </c>
    </row>
    <row r="65" spans="4:8" ht="24" customHeight="1">
      <c r="D65" s="27">
        <v>1</v>
      </c>
      <c r="E65" s="28">
        <v>3</v>
      </c>
    </row>
    <row r="75" spans="4:8" ht="24" customHeight="1">
      <c r="G75" s="2">
        <v>3</v>
      </c>
      <c r="H75" s="2">
        <v>1</v>
      </c>
    </row>
    <row r="76" spans="4:8" ht="24" customHeight="1">
      <c r="D76" s="2">
        <v>2</v>
      </c>
      <c r="E76" s="2">
        <v>3</v>
      </c>
      <c r="G76" s="2">
        <v>1</v>
      </c>
      <c r="H76" s="2">
        <v>2</v>
      </c>
    </row>
    <row r="77" spans="4:8" ht="24" customHeight="1">
      <c r="D77" s="27">
        <v>1</v>
      </c>
      <c r="E77" s="28">
        <v>3</v>
      </c>
      <c r="G77" s="2">
        <v>2</v>
      </c>
      <c r="H77" s="2">
        <v>1</v>
      </c>
    </row>
    <row r="78" spans="4:8" ht="24" customHeight="1">
      <c r="G78" s="2">
        <v>2</v>
      </c>
      <c r="H78" s="2">
        <v>1</v>
      </c>
    </row>
    <row r="85" spans="1:11" s="3" customFormat="1" ht="37.15">
      <c r="A85" s="3" t="s">
        <v>42</v>
      </c>
    </row>
    <row r="86" spans="1:11" ht="24" customHeight="1">
      <c r="A86" s="13" t="str">
        <f>HYPERLINK("#A1","[top]")</f>
        <v>[top]</v>
      </c>
    </row>
    <row r="88" spans="1:11" ht="24" customHeight="1">
      <c r="D88" s="14"/>
      <c r="E88" s="14"/>
      <c r="F88" s="14"/>
      <c r="G88" s="14"/>
    </row>
    <row r="89" spans="1:11" ht="24" customHeight="1">
      <c r="D89" s="14"/>
      <c r="E89" s="14"/>
      <c r="F89" s="14"/>
      <c r="G89" s="14"/>
      <c r="H89" s="14"/>
      <c r="I89" s="14"/>
      <c r="J89" s="14"/>
      <c r="K89" s="14"/>
    </row>
    <row r="90" spans="1:11" ht="24" customHeight="1">
      <c r="D90" s="14"/>
      <c r="E90" s="14"/>
      <c r="F90" s="14"/>
      <c r="G90" s="14"/>
      <c r="H90" s="35">
        <v>2</v>
      </c>
      <c r="I90" s="35">
        <v>4</v>
      </c>
      <c r="J90" s="35">
        <v>6</v>
      </c>
      <c r="K90" s="35">
        <v>8</v>
      </c>
    </row>
    <row r="91" spans="1:11" ht="24" customHeight="1">
      <c r="D91" s="14"/>
      <c r="E91" s="14"/>
      <c r="F91" s="14"/>
      <c r="G91" s="14"/>
      <c r="H91" s="14"/>
      <c r="I91" s="14"/>
    </row>
    <row r="92" spans="1:11" ht="24" customHeight="1">
      <c r="E92" s="14"/>
      <c r="F92" s="35">
        <v>1</v>
      </c>
      <c r="G92" s="14"/>
      <c r="H92" s="35"/>
      <c r="I92" s="35"/>
      <c r="J92" s="35"/>
      <c r="K92" s="35"/>
    </row>
    <row r="93" spans="1:11" ht="24" customHeight="1">
      <c r="E93" s="14"/>
      <c r="F93" s="35">
        <v>3</v>
      </c>
      <c r="G93" s="14"/>
      <c r="H93" s="35"/>
      <c r="I93" s="35"/>
      <c r="J93" s="35"/>
      <c r="K93" s="35"/>
    </row>
    <row r="94" spans="1:11" ht="24" customHeight="1">
      <c r="C94" s="1"/>
      <c r="E94" s="14"/>
      <c r="F94" s="35">
        <v>5</v>
      </c>
      <c r="H94" s="35"/>
      <c r="I94" s="35"/>
      <c r="J94" s="35"/>
      <c r="K94" s="35"/>
    </row>
    <row r="95" spans="1:11" ht="24" customHeight="1">
      <c r="C95" s="1"/>
      <c r="E95" s="14"/>
      <c r="F95" s="35">
        <v>7</v>
      </c>
      <c r="H95" s="35"/>
      <c r="I95" s="35"/>
      <c r="J95" s="35"/>
      <c r="K95" s="35"/>
    </row>
    <row r="99" spans="1:11" s="3" customFormat="1" ht="37.15">
      <c r="A99" s="3" t="s">
        <v>41</v>
      </c>
    </row>
    <row r="100" spans="1:11" ht="24" customHeight="1">
      <c r="A100" s="13" t="str">
        <f>HYPERLINK("#A1","[top]")</f>
        <v>[top]</v>
      </c>
    </row>
    <row r="102" spans="1:11" ht="24" customHeight="1">
      <c r="D102" s="14"/>
      <c r="E102" s="14"/>
      <c r="F102" s="14"/>
      <c r="G102" s="14"/>
      <c r="H102" s="29" t="s">
        <v>34</v>
      </c>
      <c r="I102" s="29" t="s">
        <v>35</v>
      </c>
      <c r="J102" s="29" t="s">
        <v>39</v>
      </c>
      <c r="K102" s="29" t="s">
        <v>40</v>
      </c>
    </row>
    <row r="103" spans="1:11" ht="24" customHeight="1">
      <c r="D103" s="14"/>
      <c r="E103" s="14"/>
      <c r="F103" s="14"/>
      <c r="G103" s="14"/>
      <c r="H103" s="30"/>
      <c r="I103" s="30"/>
      <c r="J103" s="30"/>
      <c r="K103" s="30"/>
    </row>
    <row r="104" spans="1:11" ht="24" customHeight="1">
      <c r="D104" s="14"/>
      <c r="E104" s="14"/>
      <c r="F104" s="14"/>
      <c r="G104" s="14"/>
      <c r="H104" s="31"/>
      <c r="I104" s="31"/>
      <c r="J104" s="31"/>
      <c r="K104" s="31"/>
    </row>
    <row r="105" spans="1:11" ht="24" customHeight="1">
      <c r="D105" s="14"/>
      <c r="E105" s="14"/>
      <c r="F105" s="14"/>
      <c r="G105" s="14"/>
      <c r="H105" s="14"/>
      <c r="I105" s="14"/>
    </row>
    <row r="106" spans="1:11" ht="24" customHeight="1">
      <c r="D106" s="32" t="s">
        <v>32</v>
      </c>
      <c r="E106" s="33"/>
      <c r="F106" s="34"/>
      <c r="G106" s="14"/>
      <c r="H106" s="35"/>
      <c r="I106" s="35"/>
      <c r="J106" s="35"/>
      <c r="K106" s="35"/>
    </row>
    <row r="107" spans="1:11" ht="24" customHeight="1">
      <c r="D107" s="32" t="s">
        <v>33</v>
      </c>
      <c r="E107" s="33"/>
      <c r="F107" s="34"/>
      <c r="G107" s="14"/>
      <c r="H107" s="35"/>
      <c r="I107" s="35"/>
      <c r="J107" s="35"/>
      <c r="K107" s="35"/>
    </row>
    <row r="108" spans="1:11" ht="24" customHeight="1">
      <c r="C108" s="1"/>
      <c r="D108" s="32" t="s">
        <v>36</v>
      </c>
      <c r="E108" s="33"/>
      <c r="F108" s="34"/>
      <c r="H108" s="35"/>
      <c r="I108" s="35"/>
      <c r="J108" s="35"/>
      <c r="K108" s="35"/>
    </row>
    <row r="109" spans="1:11" ht="24" customHeight="1">
      <c r="C109" s="1"/>
      <c r="D109" s="32" t="s">
        <v>37</v>
      </c>
      <c r="E109" s="33"/>
      <c r="F109" s="34"/>
      <c r="H109" s="35"/>
      <c r="I109" s="35"/>
      <c r="J109" s="35"/>
      <c r="K109" s="35"/>
    </row>
    <row r="110" spans="1:11" ht="24" customHeight="1">
      <c r="D110" s="32" t="s">
        <v>38</v>
      </c>
      <c r="E110" s="33"/>
      <c r="F110" s="34"/>
      <c r="H110" s="35"/>
      <c r="I110" s="35"/>
      <c r="J110" s="35"/>
      <c r="K110" s="35"/>
    </row>
    <row r="111" spans="1:11" ht="24" customHeight="1">
      <c r="D111" s="1"/>
      <c r="E111" s="1"/>
      <c r="F111" s="1"/>
      <c r="H111" s="1"/>
      <c r="I111" s="1"/>
      <c r="J111" s="1"/>
    </row>
    <row r="113" spans="1:10" s="3" customFormat="1" ht="37.15">
      <c r="A113" s="3" t="s">
        <v>18</v>
      </c>
    </row>
    <row r="114" spans="1:10" ht="24" customHeight="1">
      <c r="A114" s="13" t="str">
        <f>HYPERLINK("#A1","[top]")</f>
        <v>[top]</v>
      </c>
    </row>
    <row r="116" spans="1:10" ht="24" customHeight="1">
      <c r="H116" s="18">
        <v>3</v>
      </c>
      <c r="I116" s="18">
        <v>1</v>
      </c>
      <c r="J116" s="1"/>
    </row>
    <row r="117" spans="1:10" ht="24" customHeight="1">
      <c r="H117" s="19">
        <v>2</v>
      </c>
      <c r="I117" s="19">
        <v>3</v>
      </c>
      <c r="J117" s="1"/>
    </row>
    <row r="118" spans="1:10" ht="24" customHeight="1">
      <c r="H118" s="20">
        <v>4</v>
      </c>
      <c r="I118" s="20">
        <v>2</v>
      </c>
      <c r="J118" s="1"/>
    </row>
    <row r="120" spans="1:10" ht="24" customHeight="1">
      <c r="D120" s="4">
        <v>3</v>
      </c>
      <c r="E120" s="5">
        <v>1</v>
      </c>
      <c r="F120" s="6">
        <v>4</v>
      </c>
      <c r="H120" s="2"/>
      <c r="I120" s="2"/>
      <c r="J120" s="1"/>
    </row>
    <row r="121" spans="1:10" ht="24" customHeight="1">
      <c r="D121" s="4">
        <v>2</v>
      </c>
      <c r="E121" s="5">
        <v>3</v>
      </c>
      <c r="F121" s="6">
        <v>1</v>
      </c>
      <c r="H121" s="2"/>
      <c r="I121" s="2"/>
      <c r="J121" s="1"/>
    </row>
    <row r="122" spans="1:10" ht="24" customHeight="1">
      <c r="C122" s="1" t="s">
        <v>0</v>
      </c>
      <c r="D122" s="1"/>
      <c r="E122" s="1"/>
      <c r="F122" s="1"/>
      <c r="H122" s="1"/>
      <c r="I122" s="1"/>
      <c r="J122" s="1"/>
    </row>
    <row r="123" spans="1:10" ht="24" customHeight="1">
      <c r="C123" s="1" t="s">
        <v>0</v>
      </c>
      <c r="D123" s="1"/>
      <c r="E123" s="1"/>
      <c r="F123" s="1"/>
      <c r="H123" s="1"/>
      <c r="I123" s="1"/>
      <c r="J123" s="1"/>
    </row>
    <row r="124" spans="1:10" ht="24" customHeight="1">
      <c r="D124" s="1"/>
      <c r="E124" s="1"/>
      <c r="F124" s="1"/>
      <c r="H124" s="1"/>
      <c r="I124" s="1"/>
      <c r="J124" s="1"/>
    </row>
    <row r="125" spans="1:10" ht="24" customHeight="1">
      <c r="D125" s="1"/>
      <c r="E125" s="1"/>
      <c r="F125" s="1"/>
      <c r="H125" s="1"/>
      <c r="I125" s="1"/>
      <c r="J125" s="1"/>
    </row>
    <row r="127" spans="1:10" s="3" customFormat="1" ht="37.15">
      <c r="A127" s="3" t="s">
        <v>19</v>
      </c>
    </row>
    <row r="128" spans="1:10" ht="24" customHeight="1">
      <c r="A128" s="13" t="str">
        <f>HYPERLINK("#A1","[top]")</f>
        <v>[top]</v>
      </c>
    </row>
    <row r="130" spans="1:13" ht="24" customHeight="1">
      <c r="J130" s="1" t="s">
        <v>3</v>
      </c>
      <c r="K130" s="1" t="s">
        <v>3</v>
      </c>
      <c r="L130" s="1" t="s">
        <v>3</v>
      </c>
      <c r="M130" s="1" t="s">
        <v>3</v>
      </c>
    </row>
    <row r="131" spans="1:13" ht="24" customHeight="1">
      <c r="H131" s="18">
        <v>3</v>
      </c>
      <c r="I131" s="18">
        <v>1</v>
      </c>
      <c r="J131" s="1"/>
      <c r="K131" s="1"/>
      <c r="L131" s="1"/>
      <c r="M131" s="1"/>
    </row>
    <row r="132" spans="1:13" ht="24" customHeight="1">
      <c r="H132" s="19">
        <v>2</v>
      </c>
      <c r="I132" s="19">
        <v>3</v>
      </c>
      <c r="J132" s="1"/>
      <c r="K132" s="1"/>
      <c r="L132" s="1"/>
      <c r="M132" s="1"/>
    </row>
    <row r="133" spans="1:13" ht="24" customHeight="1">
      <c r="H133" s="20">
        <v>4</v>
      </c>
      <c r="I133" s="20">
        <v>2</v>
      </c>
      <c r="J133" s="1"/>
      <c r="K133" s="1"/>
      <c r="L133" s="1"/>
      <c r="M133" s="1"/>
    </row>
    <row r="134" spans="1:13" ht="24" customHeight="1">
      <c r="J134" s="1"/>
      <c r="K134" s="1"/>
      <c r="L134" s="1"/>
      <c r="M134" s="1"/>
    </row>
    <row r="135" spans="1:13" ht="24" customHeight="1">
      <c r="D135" s="4">
        <v>3</v>
      </c>
      <c r="E135" s="5">
        <v>1</v>
      </c>
      <c r="F135" s="6">
        <v>4</v>
      </c>
      <c r="H135" s="2"/>
      <c r="I135" s="2"/>
      <c r="J135" s="1"/>
      <c r="K135" s="1"/>
      <c r="L135" s="1"/>
      <c r="M135" s="1"/>
    </row>
    <row r="136" spans="1:13" ht="24" customHeight="1">
      <c r="D136" s="4">
        <v>2</v>
      </c>
      <c r="E136" s="5">
        <v>3</v>
      </c>
      <c r="F136" s="6">
        <v>1</v>
      </c>
      <c r="H136" s="2"/>
      <c r="I136" s="2"/>
      <c r="J136" s="1"/>
      <c r="K136" s="1"/>
      <c r="L136" s="1"/>
      <c r="M136" s="1"/>
    </row>
    <row r="137" spans="1:13" ht="24" customHeight="1">
      <c r="D137" s="4">
        <v>1</v>
      </c>
      <c r="E137" s="5">
        <v>1</v>
      </c>
      <c r="F137" s="6">
        <v>3</v>
      </c>
      <c r="H137" s="2"/>
      <c r="I137" s="2"/>
      <c r="J137" s="1"/>
      <c r="K137" s="1"/>
      <c r="L137" s="1"/>
      <c r="M137" s="1"/>
    </row>
    <row r="138" spans="1:13" ht="24" customHeight="1">
      <c r="D138" s="4">
        <v>2</v>
      </c>
      <c r="E138" s="5">
        <v>3</v>
      </c>
      <c r="F138" s="6">
        <v>4</v>
      </c>
      <c r="H138" s="2"/>
      <c r="I138" s="2"/>
      <c r="J138" s="1"/>
      <c r="K138" s="1"/>
      <c r="L138" s="1"/>
      <c r="M138" s="1"/>
    </row>
    <row r="139" spans="1:13" ht="24" customHeight="1">
      <c r="D139" s="1"/>
      <c r="E139" s="1"/>
      <c r="F139" s="1"/>
      <c r="H139" s="1"/>
      <c r="I139" s="1"/>
      <c r="J139" s="1"/>
    </row>
    <row r="140" spans="1:13" ht="24" customHeight="1">
      <c r="D140" s="1"/>
      <c r="E140" s="1"/>
      <c r="F140" s="1"/>
      <c r="H140" s="1"/>
      <c r="I140" s="1"/>
      <c r="J140" s="1"/>
    </row>
    <row r="142" spans="1:13" s="3" customFormat="1" ht="37.15">
      <c r="A142" s="3" t="s">
        <v>16</v>
      </c>
    </row>
    <row r="143" spans="1:13" ht="24" customHeight="1">
      <c r="A143" s="13" t="str">
        <f>HYPERLINK("#A1","[top]")</f>
        <v>[top]</v>
      </c>
    </row>
    <row r="145" spans="1:10" ht="24" customHeight="1">
      <c r="H145" s="18">
        <v>1</v>
      </c>
      <c r="I145" s="18">
        <v>1</v>
      </c>
      <c r="J145" s="18">
        <v>1</v>
      </c>
    </row>
    <row r="146" spans="1:10" ht="24" customHeight="1">
      <c r="H146" s="19">
        <v>2</v>
      </c>
      <c r="I146" s="19">
        <v>2</v>
      </c>
      <c r="J146" s="19">
        <v>2</v>
      </c>
    </row>
    <row r="147" spans="1:10" ht="24" customHeight="1">
      <c r="H147" s="19">
        <v>5</v>
      </c>
      <c r="I147" s="19">
        <v>5</v>
      </c>
      <c r="J147" s="19">
        <v>5</v>
      </c>
    </row>
    <row r="148" spans="1:10" ht="24" customHeight="1">
      <c r="H148" s="20">
        <v>9</v>
      </c>
      <c r="I148" s="20">
        <v>9</v>
      </c>
      <c r="J148" s="20">
        <v>9</v>
      </c>
    </row>
    <row r="150" spans="1:10" ht="24" customHeight="1">
      <c r="C150" s="4">
        <v>0</v>
      </c>
      <c r="D150" s="5">
        <v>0</v>
      </c>
      <c r="E150" s="5">
        <v>0</v>
      </c>
      <c r="F150" s="6">
        <v>0</v>
      </c>
      <c r="H150" s="4" cm="1">
        <f t="array" ref="H150:J153">MMULT(C150:F153,H145:J148)</f>
        <v>0</v>
      </c>
      <c r="I150" s="5">
        <v>0</v>
      </c>
      <c r="J150" s="6">
        <v>0</v>
      </c>
    </row>
    <row r="151" spans="1:10" ht="24" customHeight="1">
      <c r="C151" s="4">
        <v>0</v>
      </c>
      <c r="D151" s="5">
        <v>0</v>
      </c>
      <c r="E151" s="5">
        <v>0</v>
      </c>
      <c r="F151" s="6">
        <v>0</v>
      </c>
      <c r="H151" s="4">
        <v>0</v>
      </c>
      <c r="I151" s="5">
        <v>0</v>
      </c>
      <c r="J151" s="6">
        <v>0</v>
      </c>
    </row>
    <row r="152" spans="1:10" ht="24" customHeight="1">
      <c r="C152" s="4">
        <v>0</v>
      </c>
      <c r="D152" s="5">
        <v>0</v>
      </c>
      <c r="E152" s="5">
        <v>0</v>
      </c>
      <c r="F152" s="6">
        <v>1</v>
      </c>
      <c r="H152" s="4">
        <v>9</v>
      </c>
      <c r="I152" s="5">
        <v>9</v>
      </c>
      <c r="J152" s="6">
        <v>9</v>
      </c>
    </row>
    <row r="153" spans="1:10" ht="24" customHeight="1">
      <c r="C153" s="4">
        <v>0</v>
      </c>
      <c r="D153" s="5">
        <v>0</v>
      </c>
      <c r="E153" s="5">
        <v>0</v>
      </c>
      <c r="F153" s="6">
        <v>0</v>
      </c>
      <c r="H153" s="4">
        <v>0</v>
      </c>
      <c r="I153" s="5">
        <v>0</v>
      </c>
      <c r="J153" s="6">
        <v>0</v>
      </c>
    </row>
    <row r="156" spans="1:10" s="3" customFormat="1" ht="37.15">
      <c r="A156" s="3" t="s">
        <v>17</v>
      </c>
    </row>
    <row r="157" spans="1:10" ht="24" customHeight="1">
      <c r="A157" s="13" t="str">
        <f>HYPERLINK("#A1","[top]")</f>
        <v>[top]</v>
      </c>
    </row>
    <row r="159" spans="1:10" ht="24" customHeight="1">
      <c r="H159" s="18">
        <v>0</v>
      </c>
      <c r="I159" s="18">
        <v>0</v>
      </c>
      <c r="J159" s="18">
        <v>0</v>
      </c>
    </row>
    <row r="160" spans="1:10" ht="24" customHeight="1">
      <c r="H160" s="19">
        <v>0</v>
      </c>
      <c r="I160" s="19">
        <v>0</v>
      </c>
      <c r="J160" s="19">
        <v>0</v>
      </c>
    </row>
    <row r="161" spans="1:10" ht="24" customHeight="1">
      <c r="H161" s="19">
        <v>0</v>
      </c>
      <c r="I161" s="19">
        <v>0</v>
      </c>
      <c r="J161" s="19">
        <v>0</v>
      </c>
    </row>
    <row r="162" spans="1:10" ht="24" customHeight="1">
      <c r="H162" s="20">
        <v>0</v>
      </c>
      <c r="I162" s="20">
        <v>0</v>
      </c>
      <c r="J162" s="20">
        <v>0</v>
      </c>
    </row>
    <row r="164" spans="1:10" ht="24" customHeight="1">
      <c r="C164" s="4">
        <v>1</v>
      </c>
      <c r="D164" s="5">
        <v>2</v>
      </c>
      <c r="E164" s="5">
        <v>5</v>
      </c>
      <c r="F164" s="6">
        <v>9</v>
      </c>
      <c r="H164" s="18" cm="1">
        <f t="array" ref="H164:J167">MMULT(C164:F167,H159:J162)</f>
        <v>0</v>
      </c>
      <c r="I164" s="18">
        <v>0</v>
      </c>
      <c r="J164" s="18">
        <v>0</v>
      </c>
    </row>
    <row r="165" spans="1:10" ht="24" customHeight="1">
      <c r="C165" s="4">
        <v>1</v>
      </c>
      <c r="D165" s="5">
        <v>2</v>
      </c>
      <c r="E165" s="5">
        <v>5</v>
      </c>
      <c r="F165" s="6">
        <v>9</v>
      </c>
      <c r="H165" s="19">
        <v>0</v>
      </c>
      <c r="I165" s="19">
        <v>0</v>
      </c>
      <c r="J165" s="19">
        <v>0</v>
      </c>
    </row>
    <row r="166" spans="1:10" ht="24" customHeight="1">
      <c r="C166" s="4">
        <v>1</v>
      </c>
      <c r="D166" s="5">
        <v>2</v>
      </c>
      <c r="E166" s="5">
        <v>5</v>
      </c>
      <c r="F166" s="6">
        <v>9</v>
      </c>
      <c r="H166" s="19">
        <v>0</v>
      </c>
      <c r="I166" s="19">
        <v>0</v>
      </c>
      <c r="J166" s="19">
        <v>0</v>
      </c>
    </row>
    <row r="167" spans="1:10" ht="24" customHeight="1">
      <c r="C167" s="4">
        <v>1</v>
      </c>
      <c r="D167" s="5">
        <v>2</v>
      </c>
      <c r="E167" s="5">
        <v>5</v>
      </c>
      <c r="F167" s="6">
        <v>9</v>
      </c>
      <c r="H167" s="20">
        <v>0</v>
      </c>
      <c r="I167" s="20">
        <v>0</v>
      </c>
      <c r="J167" s="20">
        <v>0</v>
      </c>
    </row>
    <row r="170" spans="1:10" s="3" customFormat="1" ht="37.15">
      <c r="A170" s="3" t="s">
        <v>25</v>
      </c>
    </row>
    <row r="171" spans="1:10" ht="24" customHeight="1">
      <c r="A171" s="13" t="str">
        <f>HYPERLINK("#A1","[top]")</f>
        <v>[top]</v>
      </c>
    </row>
    <row r="173" spans="1:10" ht="24" customHeight="1">
      <c r="H173" s="2">
        <v>1</v>
      </c>
    </row>
    <row r="174" spans="1:10" ht="24" customHeight="1">
      <c r="H174" s="2">
        <v>2</v>
      </c>
    </row>
    <row r="175" spans="1:10" ht="24" customHeight="1">
      <c r="H175" s="2">
        <v>2</v>
      </c>
    </row>
    <row r="176" spans="1:10" ht="24" customHeight="1">
      <c r="H176" s="2">
        <v>1</v>
      </c>
    </row>
    <row r="177" spans="1:21" ht="24" customHeight="1">
      <c r="H177" s="1" t="s">
        <v>0</v>
      </c>
    </row>
    <row r="179" spans="1:21" ht="24" customHeight="1">
      <c r="C179" s="2">
        <v>1</v>
      </c>
      <c r="D179" s="2">
        <v>-1</v>
      </c>
      <c r="E179" s="2">
        <v>1</v>
      </c>
      <c r="F179" s="2">
        <v>3</v>
      </c>
      <c r="G179" s="1" t="s">
        <v>3</v>
      </c>
      <c r="H179" s="2"/>
    </row>
    <row r="180" spans="1:21" ht="24" customHeight="1">
      <c r="F180" s="1"/>
      <c r="G180" s="1"/>
      <c r="H180" s="1"/>
      <c r="I180" s="1"/>
      <c r="M180" s="1"/>
      <c r="O180" s="1"/>
    </row>
    <row r="181" spans="1:21" ht="24" customHeight="1">
      <c r="F181" s="1"/>
      <c r="G181" s="1"/>
      <c r="H181" s="1"/>
      <c r="I181" s="1"/>
      <c r="M181" s="1"/>
      <c r="O181" s="1"/>
    </row>
    <row r="182" spans="1:21" ht="24" customHeight="1">
      <c r="F182" s="1"/>
      <c r="G182" s="1"/>
      <c r="H182" s="1"/>
      <c r="I182" s="1"/>
      <c r="M182" s="1"/>
      <c r="O182" s="1"/>
    </row>
    <row r="183" spans="1:21" s="3" customFormat="1" ht="37.15">
      <c r="A183" s="3" t="s">
        <v>26</v>
      </c>
    </row>
    <row r="184" spans="1:21" ht="24" customHeight="1">
      <c r="A184" s="13" t="str">
        <f>HYPERLINK("#A1","[top]")</f>
        <v>[top]</v>
      </c>
    </row>
    <row r="186" spans="1:21" ht="24" customHeight="1">
      <c r="H186" s="24" t="s">
        <v>21</v>
      </c>
      <c r="J186" s="2">
        <v>1</v>
      </c>
      <c r="L186" s="2">
        <v>-1</v>
      </c>
    </row>
    <row r="187" spans="1:21" ht="24" customHeight="1">
      <c r="H187" s="24" t="s">
        <v>22</v>
      </c>
      <c r="J187" s="2">
        <v>1</v>
      </c>
      <c r="L187" s="2">
        <v>-1</v>
      </c>
    </row>
    <row r="188" spans="1:21" ht="24" customHeight="1">
      <c r="H188" s="24" t="s">
        <v>23</v>
      </c>
      <c r="J188" s="2">
        <v>1</v>
      </c>
      <c r="L188" s="2">
        <v>0</v>
      </c>
    </row>
    <row r="189" spans="1:21" ht="24" customHeight="1">
      <c r="H189" s="24" t="s">
        <v>24</v>
      </c>
      <c r="J189" s="2">
        <v>1</v>
      </c>
      <c r="L189" s="2">
        <v>1</v>
      </c>
    </row>
    <row r="190" spans="1:21" ht="24" customHeight="1">
      <c r="J190" s="1" t="s">
        <v>0</v>
      </c>
      <c r="L190" s="1" t="s">
        <v>0</v>
      </c>
    </row>
    <row r="191" spans="1:21" ht="49.05" customHeight="1">
      <c r="C191" s="22" t="str">
        <f>_xlfn.LET(_xlpm.w,C192,IF(_xlpm.w&lt;=0,"not",CHOOSE(_xlpm.w,"little","very","extremely")))</f>
        <v>little</v>
      </c>
      <c r="D191" s="22" t="str">
        <f>_xlfn.LET(_xlpm.w,D192,IF(_xlpm.w&lt;=0,"not",CHOOSE(_xlpm.w,"little","very","extremely")))</f>
        <v>not</v>
      </c>
      <c r="E191" s="22" t="str">
        <f>_xlfn.LET(_xlpm.w,E192,IF(_xlpm.w&lt;=0,"not",CHOOSE(_xlpm.w,"little","very","extremely")))</f>
        <v>little</v>
      </c>
      <c r="F191" s="23" t="str">
        <f>_xlfn.LET(_xlpm.w,F192,IF(_xlpm.w&lt;=0,"not",CHOOSE(_xlpm.w,"little","very","extremely")))</f>
        <v>extremely</v>
      </c>
      <c r="H191" t="str" cm="1">
        <f t="array" ref="H191">_xlfn.LET(_xlpm.weights, C191:F191, _xlpm.features, TRANSPOSE(H186:H189), _xlfn.TEXTJOIN(", ", TRUE, _xlpm.weights &amp; " " &amp; _xlpm.features))</f>
        <v>little big, not red, little round, extremely juicy</v>
      </c>
      <c r="U191" s="1"/>
    </row>
    <row r="192" spans="1:21" ht="24" customHeight="1">
      <c r="C192" s="2">
        <v>1</v>
      </c>
      <c r="D192" s="2">
        <v>-1</v>
      </c>
      <c r="E192" s="2">
        <v>1</v>
      </c>
      <c r="F192" s="2">
        <v>3</v>
      </c>
      <c r="G192" s="1" t="s">
        <v>3</v>
      </c>
      <c r="J192" s="2" cm="1">
        <f t="array" ref="J192">MMULT(C192:F192,J186:J189)</f>
        <v>4</v>
      </c>
      <c r="L192" s="2" cm="1">
        <f t="array" ref="L192">MMULT(C192:F192,L186:L189)</f>
        <v>3</v>
      </c>
    </row>
    <row r="193" spans="1:15" ht="24" customHeight="1">
      <c r="F193" s="21"/>
      <c r="M193" s="1"/>
      <c r="O193" s="1"/>
    </row>
    <row r="194" spans="1:15" ht="24" customHeight="1">
      <c r="F194" s="21"/>
    </row>
    <row r="196" spans="1:15" s="3" customFormat="1" ht="37.15">
      <c r="A196" s="3" t="s">
        <v>27</v>
      </c>
    </row>
    <row r="197" spans="1:15" ht="24" customHeight="1">
      <c r="A197" s="13" t="str">
        <f>HYPERLINK("#A1","[top]")</f>
        <v>[top]</v>
      </c>
    </row>
    <row r="199" spans="1:15" ht="24" customHeight="1">
      <c r="J199" s="25">
        <f>J192</f>
        <v>4</v>
      </c>
      <c r="L199" s="25">
        <f>L192</f>
        <v>3</v>
      </c>
    </row>
    <row r="200" spans="1:15" ht="24" customHeight="1">
      <c r="G200" t="s">
        <v>28</v>
      </c>
      <c r="J200" s="1"/>
      <c r="L200" s="1"/>
    </row>
    <row r="201" spans="1:15" ht="24" customHeight="1">
      <c r="G201" s="1" t="s">
        <v>29</v>
      </c>
      <c r="H201" s="25">
        <v>5</v>
      </c>
      <c r="J201" s="26"/>
      <c r="L201" s="26"/>
    </row>
    <row r="202" spans="1:15" ht="24" customHeight="1">
      <c r="J202" s="1" t="s">
        <v>0</v>
      </c>
      <c r="L202" s="1" t="s">
        <v>0</v>
      </c>
    </row>
    <row r="203" spans="1:15" ht="24" customHeight="1">
      <c r="H203" t="s">
        <v>31</v>
      </c>
      <c r="J203" s="2"/>
      <c r="L203" s="2"/>
    </row>
    <row r="207" spans="1:15" s="3" customFormat="1" ht="37.15">
      <c r="A207" s="3" t="s">
        <v>30</v>
      </c>
    </row>
    <row r="208" spans="1:15" ht="24" customHeight="1">
      <c r="A208" s="13" t="str">
        <f>HYPERLINK("#A1","[top]")</f>
        <v>[top]</v>
      </c>
    </row>
    <row r="210" spans="3:11" ht="24" customHeight="1">
      <c r="H210" s="18">
        <v>1</v>
      </c>
      <c r="I210" s="18">
        <v>0</v>
      </c>
      <c r="J210" s="18">
        <v>4</v>
      </c>
      <c r="K210" s="18">
        <v>2</v>
      </c>
    </row>
    <row r="211" spans="3:11" ht="24" customHeight="1">
      <c r="H211" s="19">
        <v>2</v>
      </c>
      <c r="I211" s="19">
        <v>3</v>
      </c>
      <c r="J211" s="19">
        <v>2</v>
      </c>
      <c r="K211" s="19">
        <v>1</v>
      </c>
    </row>
    <row r="212" spans="3:11" ht="24" customHeight="1">
      <c r="H212" s="19">
        <v>1</v>
      </c>
      <c r="I212" s="19">
        <v>2</v>
      </c>
      <c r="J212" s="19">
        <v>1</v>
      </c>
      <c r="K212" s="19">
        <v>0</v>
      </c>
    </row>
    <row r="213" spans="3:11" ht="24" customHeight="1">
      <c r="H213" s="20">
        <v>4</v>
      </c>
      <c r="I213" s="20">
        <v>1</v>
      </c>
      <c r="J213" s="20">
        <v>2</v>
      </c>
      <c r="K213" s="20">
        <v>2</v>
      </c>
    </row>
    <row r="215" spans="3:11" ht="24" customHeight="1">
      <c r="C215" s="4">
        <v>1</v>
      </c>
      <c r="D215" s="5">
        <v>1</v>
      </c>
      <c r="E215" s="5">
        <v>0</v>
      </c>
      <c r="F215" s="6">
        <v>1</v>
      </c>
      <c r="H215" s="4" cm="1">
        <f t="array" ref="H215:K218">MMULT(C215:F218,H210:K213)</f>
        <v>7</v>
      </c>
      <c r="I215" s="5">
        <v>4</v>
      </c>
      <c r="J215" s="5">
        <v>8</v>
      </c>
      <c r="K215" s="6">
        <v>5</v>
      </c>
    </row>
    <row r="216" spans="3:11" ht="24" customHeight="1">
      <c r="C216" s="4">
        <v>2</v>
      </c>
      <c r="D216" s="5">
        <v>1</v>
      </c>
      <c r="E216" s="5">
        <v>1</v>
      </c>
      <c r="F216" s="6">
        <v>0</v>
      </c>
      <c r="H216" s="4">
        <v>5</v>
      </c>
      <c r="I216" s="5">
        <v>5</v>
      </c>
      <c r="J216" s="5">
        <v>11</v>
      </c>
      <c r="K216" s="6">
        <v>5</v>
      </c>
    </row>
    <row r="217" spans="3:11" ht="24" customHeight="1">
      <c r="C217" s="4">
        <v>0</v>
      </c>
      <c r="D217" s="5">
        <v>1</v>
      </c>
      <c r="E217" s="5">
        <v>0</v>
      </c>
      <c r="F217" s="6">
        <v>1</v>
      </c>
      <c r="H217" s="4">
        <v>6</v>
      </c>
      <c r="I217" s="5">
        <v>4</v>
      </c>
      <c r="J217" s="5">
        <v>4</v>
      </c>
      <c r="K217" s="6">
        <v>3</v>
      </c>
    </row>
    <row r="218" spans="3:11" ht="24" customHeight="1">
      <c r="C218" s="4">
        <v>1</v>
      </c>
      <c r="D218" s="5">
        <v>0</v>
      </c>
      <c r="E218" s="5">
        <v>1</v>
      </c>
      <c r="F218" s="6">
        <v>1</v>
      </c>
      <c r="H218" s="4">
        <v>6</v>
      </c>
      <c r="I218" s="5">
        <v>3</v>
      </c>
      <c r="J218" s="5">
        <v>7</v>
      </c>
      <c r="K218" s="6">
        <v>4</v>
      </c>
    </row>
    <row r="267" spans="1:11" s="3" customFormat="1" ht="37.15">
      <c r="A267" s="3" t="s">
        <v>48</v>
      </c>
    </row>
    <row r="270" spans="1:11" ht="24" customHeight="1">
      <c r="G270" t="s">
        <v>52</v>
      </c>
    </row>
    <row r="271" spans="1:11" ht="24" customHeight="1">
      <c r="C271" t="s">
        <v>51</v>
      </c>
      <c r="G271" s="2">
        <v>3</v>
      </c>
      <c r="H271" s="2">
        <v>1</v>
      </c>
      <c r="J271" t="s">
        <v>53</v>
      </c>
    </row>
    <row r="272" spans="1:11" ht="24" customHeight="1">
      <c r="C272" s="2">
        <v>3</v>
      </c>
      <c r="D272" s="2">
        <v>1</v>
      </c>
      <c r="E272" s="2">
        <v>4</v>
      </c>
      <c r="G272" s="2">
        <v>2</v>
      </c>
      <c r="H272" s="2">
        <v>3</v>
      </c>
      <c r="J272" s="2">
        <v>3</v>
      </c>
      <c r="K272" s="2">
        <v>4</v>
      </c>
    </row>
    <row r="273" spans="2:23" ht="24" customHeight="1">
      <c r="C273" s="2">
        <v>2</v>
      </c>
      <c r="D273" s="2">
        <v>3</v>
      </c>
      <c r="E273" s="2">
        <v>1</v>
      </c>
      <c r="G273" s="2">
        <v>4</v>
      </c>
      <c r="H273" s="2">
        <v>2</v>
      </c>
      <c r="J273" s="2">
        <v>2</v>
      </c>
      <c r="K273" s="2">
        <v>1</v>
      </c>
    </row>
    <row r="277" spans="2:23" ht="24" customHeight="1">
      <c r="B277" t="s">
        <v>49</v>
      </c>
      <c r="O277" t="s">
        <v>50</v>
      </c>
    </row>
    <row r="278" spans="2:23" ht="24" customHeight="1">
      <c r="G278" t="s">
        <v>52</v>
      </c>
    </row>
    <row r="279" spans="2:23" ht="24" customHeight="1">
      <c r="G279" s="2">
        <v>3</v>
      </c>
      <c r="H279" s="2">
        <v>1</v>
      </c>
      <c r="J279" t="s">
        <v>53</v>
      </c>
      <c r="O279" t="s">
        <v>53</v>
      </c>
      <c r="S279" t="s">
        <v>52</v>
      </c>
      <c r="W279" t="s">
        <v>51</v>
      </c>
    </row>
    <row r="280" spans="2:23" ht="24" customHeight="1">
      <c r="G280" s="2">
        <v>2</v>
      </c>
      <c r="H280" s="2">
        <v>3</v>
      </c>
      <c r="J280" s="2">
        <v>3</v>
      </c>
      <c r="K280" s="2">
        <v>4</v>
      </c>
    </row>
    <row r="281" spans="2:23" ht="24" customHeight="1">
      <c r="G281" s="2">
        <v>4</v>
      </c>
      <c r="H281" s="2">
        <v>2</v>
      </c>
      <c r="J281" s="2">
        <v>2</v>
      </c>
      <c r="K281" s="2">
        <v>1</v>
      </c>
    </row>
    <row r="282" spans="2:23" ht="24" customHeight="1">
      <c r="C282" t="s">
        <v>51</v>
      </c>
    </row>
    <row r="283" spans="2:23" ht="24" customHeight="1">
      <c r="C283" s="2">
        <v>3</v>
      </c>
      <c r="D283" s="2">
        <v>1</v>
      </c>
      <c r="E283" s="2">
        <v>4</v>
      </c>
    </row>
    <row r="284" spans="2:23" ht="24" customHeight="1">
      <c r="C284" s="2">
        <v>2</v>
      </c>
      <c r="D284" s="2">
        <v>3</v>
      </c>
      <c r="E284" s="2">
        <v>1</v>
      </c>
    </row>
    <row r="290" spans="1:1" s="3" customFormat="1" ht="37.15">
      <c r="A290" s="3" t="s">
        <v>12</v>
      </c>
    </row>
    <row r="293" spans="1:1" ht="24" customHeight="1">
      <c r="A293" t="s">
        <v>46</v>
      </c>
    </row>
    <row r="295" spans="1:1" ht="24" customHeight="1">
      <c r="A295" t="s">
        <v>43</v>
      </c>
    </row>
    <row r="296" spans="1:1" ht="24" customHeight="1">
      <c r="A296" t="s">
        <v>44</v>
      </c>
    </row>
    <row r="298" spans="1:1" ht="24" customHeight="1">
      <c r="A298" t="s">
        <v>47</v>
      </c>
    </row>
    <row r="300" spans="1:1" ht="24" customHeight="1">
      <c r="A300" t="s">
        <v>45</v>
      </c>
    </row>
  </sheetData>
  <pageMargins left="0.7" right="0.7" top="0.75" bottom="0.75" header="0.3" footer="0.3"/>
  <pageSetup scale="38" fitToHeight="0" orientation="landscape" horizontalDpi="0" verticalDpi="0"/>
  <rowBreaks count="3" manualBreakCount="3">
    <brk id="146" max="16383" man="1"/>
    <brk id="194" max="16383" man="1"/>
    <brk id="237" max="16383" man="1"/>
  </rowBreak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8E7B1FA-C062-4FB3-B0EA-82BADC5E1A2B}">
  <sheetPr>
    <pageSetUpPr fitToPage="1"/>
  </sheetPr>
  <dimension ref="A1:BQ577"/>
  <sheetViews>
    <sheetView topLeftCell="A471" zoomScale="66" zoomScaleNormal="66" zoomScaleSheetLayoutView="194" workbookViewId="0">
      <selection activeCell="A36" sqref="A36"/>
    </sheetView>
  </sheetViews>
  <sheetFormatPr defaultColWidth="4.8125" defaultRowHeight="24" customHeight="1"/>
  <cols>
    <col min="16" max="16" width="4.8125" customWidth="1"/>
    <col min="21" max="21" width="6.1875" bestFit="1" customWidth="1"/>
    <col min="33" max="33" width="4.8125" customWidth="1"/>
    <col min="48" max="48" width="4.8125" customWidth="1"/>
    <col min="62" max="62" width="4.8125" customWidth="1"/>
  </cols>
  <sheetData>
    <row r="1" spans="1:36" s="8" customFormat="1" ht="62.25">
      <c r="A1" s="7" t="s">
        <v>65</v>
      </c>
      <c r="R1" s="9"/>
      <c r="S1" s="9"/>
      <c r="T1" s="9"/>
      <c r="U1" s="9"/>
      <c r="V1" s="9"/>
      <c r="W1" s="9"/>
      <c r="X1" s="9"/>
      <c r="Y1" s="9"/>
      <c r="Z1" s="9"/>
      <c r="AA1" s="9"/>
      <c r="AB1" s="9"/>
      <c r="AC1" s="9"/>
      <c r="AD1" s="9"/>
      <c r="AE1" s="9"/>
      <c r="AF1" s="9"/>
      <c r="AG1" s="9"/>
      <c r="AH1" s="9"/>
      <c r="AI1" s="9"/>
      <c r="AJ1" s="9"/>
    </row>
    <row r="2" spans="1:36" ht="23.25">
      <c r="A2" s="10" t="s">
        <v>1</v>
      </c>
    </row>
    <row r="3" spans="1:36" ht="23.25">
      <c r="A3" s="10"/>
      <c r="R3" s="17" t="s">
        <v>11</v>
      </c>
      <c r="S3" s="17"/>
      <c r="T3" s="17"/>
      <c r="U3" s="17"/>
      <c r="V3" s="17"/>
    </row>
    <row r="4" spans="1:36" ht="24" customHeight="1">
      <c r="A4" s="11" t="s">
        <v>2</v>
      </c>
      <c r="B4" s="12"/>
      <c r="C4" s="12"/>
      <c r="D4" s="12"/>
      <c r="R4" t="s">
        <v>57</v>
      </c>
    </row>
    <row r="5" spans="1:36" ht="24" customHeight="1">
      <c r="B5" s="14" t="str" cm="1">
        <f t="array" ref="B5:B13">_xlfn._xlws.FILTER("A" &amp; ROW(A:A), LEFT(A:A,1)="#")</f>
        <v>A23</v>
      </c>
      <c r="C5" s="15" t="str">
        <f t="shared" ref="C5:C15" si="0">HYPERLINK("#"&amp;B5, _xlfn.UNICHAR(128279))</f>
        <v>🔗</v>
      </c>
      <c r="D5" t="str" cm="1">
        <f t="array" aca="1" ref="D5" ca="1">_xlfn.LET(
  _xlpm.n, INDIRECT(B5),
  _xlpm.indent, 9,
  _xlpm.k, LEN(_xlpm.n) - LEN(SUBSTITUTE(_xlpm.n,"#","")),
  IF(_xlpm.k&gt;=2, REPT(" ", _xlpm.indent*(_xlpm.k-1)) &amp; _xlpm.n, _xlpm.n)
)</f>
        <v># Convention</v>
      </c>
      <c r="R5" t="s">
        <v>64</v>
      </c>
    </row>
    <row r="6" spans="1:36" ht="24" customHeight="1">
      <c r="B6" s="14" t="str">
        <v>A30</v>
      </c>
      <c r="C6" s="15" t="str">
        <f t="shared" si="0"/>
        <v>🔗</v>
      </c>
      <c r="D6" t="str" cm="1">
        <f t="array" aca="1" ref="D6" ca="1">_xlfn.LET(
  _xlpm.n, INDIRECT(B6),
  _xlpm.indent, 9,
  _xlpm.k, LEN(_xlpm.n) - LEN(SUBSTITUTE(_xlpm.n,"#","")),
  IF(_xlpm.k&gt;=2, REPT(" ", _xlpm.indent*(_xlpm.k-1)) &amp; _xlpm.n, _xlpm.n)
)</f>
        <v># Scaled Product Dot-Product Attention (SDPA)</v>
      </c>
      <c r="R6" t="s">
        <v>59</v>
      </c>
    </row>
    <row r="7" spans="1:36" ht="24" customHeight="1">
      <c r="B7" s="14" t="str">
        <v>A86</v>
      </c>
      <c r="C7" s="15" t="str">
        <f t="shared" si="0"/>
        <v>🔗</v>
      </c>
      <c r="D7" t="str" cm="1">
        <f t="array" aca="1" ref="D7" ca="1">_xlfn.LET(
  _xlpm.n, INDIRECT(B7),
  _xlpm.indent, 9,
  _xlpm.k, LEN(_xlpm.n) - LEN(SUBSTITUTE(_xlpm.n,"#","")),
  IF(_xlpm.k&gt;=2, REPT(" ", _xlpm.indent*(_xlpm.k-1)) &amp; _xlpm.n, _xlpm.n)
)</f>
        <v># Outer Product</v>
      </c>
      <c r="R7" t="s">
        <v>63</v>
      </c>
    </row>
    <row r="8" spans="1:36" ht="24" customHeight="1">
      <c r="B8" s="14" t="str">
        <v>A113</v>
      </c>
      <c r="C8" s="15" t="str">
        <f t="shared" si="0"/>
        <v>🔗</v>
      </c>
      <c r="D8" t="str" cm="1">
        <f t="array" aca="1" ref="D8" ca="1">_xlfn.LET(
  _xlpm.n, INDIRECT(B8),
  _xlpm.indent, 9,
  _xlpm.k, LEN(_xlpm.n) - LEN(SUBSTITUTE(_xlpm.n,"#","")),
  IF(_xlpm.k&gt;=2, REPT(" ", _xlpm.indent*(_xlpm.k-1)) &amp; _xlpm.n, _xlpm.n)
)</f>
        <v># Casual Mask</v>
      </c>
      <c r="R8" t="s">
        <v>62</v>
      </c>
    </row>
    <row r="9" spans="1:36" ht="24" customHeight="1">
      <c r="B9" s="14" t="str">
        <v>A154</v>
      </c>
      <c r="C9" s="15" t="str">
        <f t="shared" si="0"/>
        <v>🔗</v>
      </c>
      <c r="D9" t="str" cm="1">
        <f t="array" aca="1" ref="D9" ca="1">_xlfn.LET(
  _xlpm.n, INDIRECT(B9),
  _xlpm.indent, 9,
  _xlpm.k, LEN(_xlpm.n) - LEN(SUBSTITUTE(_xlpm.n,"#","")),
  IF(_xlpm.k&gt;=2, REPT(" ", _xlpm.indent*(_xlpm.k-1)) &amp; _xlpm.n, _xlpm.n)
)</f>
        <v># Local Mask</v>
      </c>
      <c r="R9" t="s">
        <v>13</v>
      </c>
    </row>
    <row r="10" spans="1:36" ht="24" customHeight="1">
      <c r="B10" s="14" t="str">
        <v>A188</v>
      </c>
      <c r="C10" s="15" t="str">
        <f t="shared" si="0"/>
        <v>🔗</v>
      </c>
      <c r="D10" t="str" cm="1">
        <f t="array" aca="1" ref="D10" ca="1">_xlfn.LET(
  _xlpm.n, INDIRECT(B10),
  _xlpm.indent, 9,
  _xlpm.k, LEN(_xlpm.n) - LEN(SUBSTITUTE(_xlpm.n,"#","")),
  IF(_xlpm.k&gt;=2, REPT(" ", _xlpm.indent*(_xlpm.k-1)) &amp; _xlpm.n, _xlpm.n)
)</f>
        <v># Expand Rows</v>
      </c>
      <c r="S10" t="s">
        <v>56</v>
      </c>
    </row>
    <row r="11" spans="1:36" ht="24" customHeight="1">
      <c r="B11" s="14" t="str">
        <v>A202</v>
      </c>
      <c r="C11" s="15" t="str">
        <f t="shared" si="0"/>
        <v>🔗</v>
      </c>
      <c r="D11" t="str" cm="1">
        <f t="array" aca="1" ref="D11" ca="1">_xlfn.LET(
  _xlpm.n, INDIRECT(B11),
  _xlpm.indent, 9,
  _xlpm.k, LEN(_xlpm.n) - LEN(SUBSTITUTE(_xlpm.n,"#","")),
  IF(_xlpm.k&gt;=2, REPT(" ", _xlpm.indent*(_xlpm.k-1)) &amp; _xlpm.n, _xlpm.n)
)</f>
        <v># Per Layer Embedding</v>
      </c>
      <c r="R11" t="s">
        <v>58</v>
      </c>
    </row>
    <row r="12" spans="1:36" ht="24" customHeight="1">
      <c r="B12" s="14" t="str">
        <v>A368</v>
      </c>
      <c r="C12" s="15" t="str">
        <f t="shared" si="0"/>
        <v>🔗</v>
      </c>
      <c r="D12" t="str" cm="1">
        <f t="array" aca="1" ref="D12" ca="1">_xlfn.LET(
  _xlpm.n, INDIRECT(B12),
  _xlpm.indent, 9,
  _xlpm.k, LEN(_xlpm.n) - LEN(SUBSTITUTE(_xlpm.n,"#","")),
  IF(_xlpm.k&gt;=2, REPT(" ", _xlpm.indent*(_xlpm.k-1)) &amp; _xlpm.n, _xlpm.n)
)</f>
        <v># Decoding</v>
      </c>
      <c r="R12" t="s">
        <v>61</v>
      </c>
    </row>
    <row r="13" spans="1:36" ht="24" customHeight="1">
      <c r="B13" s="14" t="str">
        <v>A475</v>
      </c>
      <c r="C13" s="15" t="str">
        <f t="shared" si="0"/>
        <v>🔗</v>
      </c>
      <c r="D13" t="str" cm="1">
        <f t="array" aca="1" ref="D13" ca="1">_xlfn.LET(
  _xlpm.n, INDIRECT(B13),
  _xlpm.indent, 9,
  _xlpm.k, LEN(_xlpm.n) - LEN(SUBSTITUTE(_xlpm.n,"#","")),
  IF(_xlpm.k&gt;=2, REPT(" ", _xlpm.indent*(_xlpm.k-1)) &amp; _xlpm.n, _xlpm.n)
)</f>
        <v># KV Cache</v>
      </c>
      <c r="R13" t="s">
        <v>60</v>
      </c>
    </row>
    <row r="14" spans="1:36" ht="24" customHeight="1">
      <c r="B14" s="14"/>
      <c r="C14" s="15" t="str">
        <f t="shared" si="0"/>
        <v>🔗</v>
      </c>
      <c r="D14" t="e" cm="1">
        <f t="array" aca="1" ref="D14" ca="1">_xlfn.LET(
  _xlpm.n, INDIRECT(B14),
  _xlpm.indent, 9,
  _xlpm.k, LEN(_xlpm.n) - LEN(SUBSTITUTE(_xlpm.n,"#","")),
  IF(_xlpm.k&gt;=2, REPT(" ", _xlpm.indent*(_xlpm.k-1)) &amp; _xlpm.n, _xlpm.n)
)</f>
        <v>#REF!</v>
      </c>
      <c r="R14" t="s">
        <v>4</v>
      </c>
    </row>
    <row r="15" spans="1:36" ht="24" customHeight="1">
      <c r="B15" s="14"/>
      <c r="C15" s="15" t="str">
        <f t="shared" si="0"/>
        <v>🔗</v>
      </c>
      <c r="D15" t="e" cm="1">
        <f t="array" aca="1" ref="D15" ca="1">_xlfn.LET(
  _xlpm.n, INDIRECT(B15),
  _xlpm.indent, 9,
  _xlpm.k, LEN(_xlpm.n) - LEN(SUBSTITUTE(_xlpm.n,"#","")),
  IF(_xlpm.k&gt;=2, REPT(" ", _xlpm.indent*(_xlpm.k-1)) &amp; _xlpm.n, _xlpm.n)
)</f>
        <v>#REF!</v>
      </c>
      <c r="S15" t="s">
        <v>5</v>
      </c>
    </row>
    <row r="16" spans="1:36" ht="24" customHeight="1">
      <c r="B16" s="14"/>
      <c r="C16" s="15" t="str">
        <f t="shared" ref="C16:C18" si="1">HYPERLINK("#"&amp;B16, _xlfn.UNICHAR(128279))</f>
        <v>🔗</v>
      </c>
      <c r="D16" t="e" cm="1">
        <f t="array" aca="1" ref="D16" ca="1">_xlfn.LET(
  _xlpm.n, INDIRECT(B16),
  _xlpm.indent, 9,
  _xlpm.k, LEN(_xlpm.n) - LEN(SUBSTITUTE(_xlpm.n,"#","")),
  IF(_xlpm.k&gt;=2, REPT(" ", _xlpm.indent*(_xlpm.k-1)) &amp; _xlpm.n, _xlpm.n)
)</f>
        <v>#REF!</v>
      </c>
      <c r="R16" t="s">
        <v>6</v>
      </c>
    </row>
    <row r="17" spans="1:26" ht="24" customHeight="1">
      <c r="B17" s="14"/>
      <c r="C17" s="15" t="str">
        <f t="shared" si="1"/>
        <v>🔗</v>
      </c>
      <c r="D17" t="e" cm="1">
        <f t="array" aca="1" ref="D17" ca="1">_xlfn.LET(
  _xlpm.n, INDIRECT(B17),
  _xlpm.indent, 9,
  _xlpm.k, LEN(_xlpm.n) - LEN(SUBSTITUTE(_xlpm.n,"#","")),
  IF(_xlpm.k&gt;=2, REPT(" ", _xlpm.indent*(_xlpm.k-1)) &amp; _xlpm.n, _xlpm.n)
)</f>
        <v>#REF!</v>
      </c>
      <c r="S17" t="s">
        <v>7</v>
      </c>
    </row>
    <row r="18" spans="1:26" ht="24" customHeight="1">
      <c r="B18" s="14"/>
      <c r="C18" s="15" t="str">
        <f t="shared" si="1"/>
        <v>🔗</v>
      </c>
      <c r="D18" t="e" cm="1">
        <f t="array" aca="1" ref="D18" ca="1">_xlfn.LET(
  _xlpm.n, INDIRECT(B18),
  _xlpm.indent, 9,
  _xlpm.k, LEN(_xlpm.n) - LEN(SUBSTITUTE(_xlpm.n,"#","")),
  IF(_xlpm.k&gt;=2, REPT(" ", _xlpm.indent*(_xlpm.k-1)) &amp; _xlpm.n, _xlpm.n)
)</f>
        <v>#REF!</v>
      </c>
      <c r="S18" t="s">
        <v>8</v>
      </c>
    </row>
    <row r="19" spans="1:26" ht="24" customHeight="1">
      <c r="C19" s="15"/>
      <c r="S19" t="s">
        <v>9</v>
      </c>
      <c r="W19" s="16"/>
      <c r="X19" s="16"/>
      <c r="Y19" s="16"/>
      <c r="Z19" s="16"/>
    </row>
    <row r="20" spans="1:26" ht="24" customHeight="1">
      <c r="C20" s="15"/>
      <c r="R20" s="16" t="s">
        <v>10</v>
      </c>
      <c r="S20" s="16"/>
      <c r="T20" s="16"/>
      <c r="U20" s="16"/>
      <c r="V20" s="16"/>
    </row>
    <row r="21" spans="1:26" ht="24" customHeight="1">
      <c r="C21" s="15"/>
      <c r="R21" t="s">
        <v>54</v>
      </c>
    </row>
    <row r="22" spans="1:26" ht="24" customHeight="1">
      <c r="C22" s="15"/>
      <c r="S22" t="s">
        <v>55</v>
      </c>
    </row>
    <row r="23" spans="1:26" s="3" customFormat="1" ht="37.15">
      <c r="A23" s="3" t="s">
        <v>15</v>
      </c>
    </row>
    <row r="24" spans="1:26" ht="24" customHeight="1">
      <c r="A24" s="13" t="str">
        <f>HYPERLINK("#A1","[top]")</f>
        <v>[top]</v>
      </c>
      <c r="C24" s="15"/>
    </row>
    <row r="25" spans="1:26" ht="24" customHeight="1">
      <c r="C25" s="15"/>
    </row>
    <row r="26" spans="1:26" ht="24" customHeight="1">
      <c r="C26" s="15"/>
    </row>
    <row r="27" spans="1:26" ht="24" customHeight="1">
      <c r="C27" s="15"/>
    </row>
    <row r="28" spans="1:26" ht="24" customHeight="1">
      <c r="C28" s="15"/>
    </row>
    <row r="29" spans="1:26" ht="24" customHeight="1">
      <c r="C29" s="15"/>
    </row>
    <row r="30" spans="1:26" s="3" customFormat="1" ht="37.15">
      <c r="A30" s="3" t="s">
        <v>79</v>
      </c>
    </row>
    <row r="31" spans="1:26" ht="24" customHeight="1">
      <c r="A31" s="13" t="str">
        <f>HYPERLINK("#A1","[top]")</f>
        <v>[top]</v>
      </c>
    </row>
    <row r="34" spans="4:40" ht="24" customHeight="1">
      <c r="O34" s="1" t="s">
        <v>66</v>
      </c>
      <c r="P34" s="36" t="s">
        <v>67</v>
      </c>
      <c r="Q34" s="1">
        <v>1</v>
      </c>
      <c r="R34" s="1">
        <v>2</v>
      </c>
      <c r="S34" s="1">
        <v>3</v>
      </c>
      <c r="T34" s="1">
        <v>4</v>
      </c>
      <c r="U34" s="1">
        <v>5</v>
      </c>
      <c r="V34" s="1">
        <v>6</v>
      </c>
    </row>
    <row r="35" spans="4:40" ht="24" customHeight="1">
      <c r="P35" s="37" t="s">
        <v>68</v>
      </c>
      <c r="Q35" s="1"/>
    </row>
    <row r="36" spans="4:40" ht="24" customHeight="1">
      <c r="P36" s="1">
        <v>1</v>
      </c>
      <c r="Q36" s="38">
        <v>1</v>
      </c>
      <c r="R36" s="38">
        <v>0</v>
      </c>
      <c r="S36" s="38">
        <v>0</v>
      </c>
      <c r="T36" s="38">
        <v>0</v>
      </c>
      <c r="U36" s="38">
        <v>0</v>
      </c>
      <c r="V36" s="38">
        <v>1</v>
      </c>
    </row>
    <row r="37" spans="4:40" ht="24" customHeight="1">
      <c r="P37" s="1">
        <v>2</v>
      </c>
      <c r="Q37" s="39">
        <v>0</v>
      </c>
      <c r="R37" s="39">
        <v>1</v>
      </c>
      <c r="S37" s="39">
        <v>0</v>
      </c>
      <c r="T37" s="39">
        <v>0</v>
      </c>
      <c r="U37" s="39">
        <v>0</v>
      </c>
      <c r="V37" s="39">
        <v>1</v>
      </c>
    </row>
    <row r="38" spans="4:40" ht="24" customHeight="1">
      <c r="P38" s="1">
        <v>3</v>
      </c>
      <c r="Q38" s="39">
        <v>0</v>
      </c>
      <c r="R38" s="39">
        <v>1</v>
      </c>
      <c r="S38" s="39">
        <v>1</v>
      </c>
      <c r="T38" s="39">
        <v>1</v>
      </c>
      <c r="U38" s="39">
        <v>1</v>
      </c>
      <c r="V38" s="39">
        <v>0</v>
      </c>
    </row>
    <row r="39" spans="4:40" ht="24" customHeight="1">
      <c r="P39" s="1">
        <v>4</v>
      </c>
      <c r="Q39" s="39">
        <v>1</v>
      </c>
      <c r="R39" s="39">
        <v>0</v>
      </c>
      <c r="S39" s="39">
        <v>1</v>
      </c>
      <c r="T39" s="39">
        <v>1</v>
      </c>
      <c r="U39" s="39">
        <v>0</v>
      </c>
      <c r="V39" s="39">
        <v>0</v>
      </c>
    </row>
    <row r="40" spans="4:40" ht="24" customHeight="1">
      <c r="P40" s="1">
        <v>5</v>
      </c>
      <c r="Q40" s="39">
        <v>0</v>
      </c>
      <c r="R40" s="39">
        <v>1</v>
      </c>
      <c r="S40" s="39">
        <v>0</v>
      </c>
      <c r="T40" s="39">
        <v>1</v>
      </c>
      <c r="U40" s="39">
        <v>0</v>
      </c>
      <c r="V40" s="39">
        <v>1</v>
      </c>
    </row>
    <row r="41" spans="4:40" ht="24" customHeight="1">
      <c r="P41" s="1">
        <v>6</v>
      </c>
      <c r="Q41" s="39">
        <v>0</v>
      </c>
      <c r="R41" s="39">
        <v>1</v>
      </c>
      <c r="S41" s="39">
        <v>0</v>
      </c>
      <c r="T41" s="39">
        <v>0</v>
      </c>
      <c r="U41" s="39">
        <v>1</v>
      </c>
      <c r="V41" s="39">
        <v>0</v>
      </c>
    </row>
    <row r="42" spans="4:40" ht="24" customHeight="1">
      <c r="P42" s="1">
        <v>7</v>
      </c>
      <c r="Q42" s="39">
        <v>1</v>
      </c>
      <c r="R42" s="39">
        <v>0</v>
      </c>
      <c r="S42" s="39">
        <v>1</v>
      </c>
      <c r="T42" s="39">
        <v>1</v>
      </c>
      <c r="U42" s="39">
        <v>1</v>
      </c>
      <c r="V42" s="39">
        <v>1</v>
      </c>
    </row>
    <row r="43" spans="4:40" ht="24" customHeight="1">
      <c r="P43" s="1">
        <v>8</v>
      </c>
      <c r="Q43" s="40">
        <v>1</v>
      </c>
      <c r="R43" s="40">
        <v>0</v>
      </c>
      <c r="S43" s="40">
        <v>1</v>
      </c>
      <c r="T43" s="40">
        <v>0</v>
      </c>
      <c r="U43" s="40">
        <v>0</v>
      </c>
      <c r="V43" s="40">
        <v>0</v>
      </c>
    </row>
    <row r="44" spans="4:40" ht="24" customHeight="1">
      <c r="Q44" s="41" t="s">
        <v>0</v>
      </c>
      <c r="R44" s="41" t="s">
        <v>0</v>
      </c>
      <c r="S44" s="41" t="s">
        <v>0</v>
      </c>
      <c r="T44" s="41" t="s">
        <v>0</v>
      </c>
      <c r="U44" s="41" t="s">
        <v>0</v>
      </c>
      <c r="V44" s="41" t="s">
        <v>0</v>
      </c>
    </row>
    <row r="45" spans="4:40" ht="24" customHeight="1">
      <c r="AH45" t="s">
        <v>69</v>
      </c>
    </row>
    <row r="46" spans="4:40" ht="24" customHeight="1">
      <c r="E46" s="37" t="s">
        <v>68</v>
      </c>
      <c r="F46" s="1">
        <v>1</v>
      </c>
      <c r="G46" s="1">
        <v>2</v>
      </c>
      <c r="H46" s="1">
        <v>3</v>
      </c>
      <c r="I46" s="1">
        <v>4</v>
      </c>
      <c r="J46" s="1">
        <v>5</v>
      </c>
      <c r="K46" s="1">
        <v>6</v>
      </c>
      <c r="L46" s="1">
        <v>7</v>
      </c>
      <c r="M46" s="1">
        <v>8</v>
      </c>
      <c r="P46" s="36" t="s">
        <v>67</v>
      </c>
      <c r="Q46" s="1">
        <v>1</v>
      </c>
      <c r="R46" s="1">
        <v>2</v>
      </c>
      <c r="S46" s="1">
        <v>3</v>
      </c>
      <c r="T46" s="1">
        <v>4</v>
      </c>
      <c r="U46" s="1">
        <v>5</v>
      </c>
      <c r="V46" s="1">
        <v>6</v>
      </c>
      <c r="AH46" s="36" t="s">
        <v>67</v>
      </c>
      <c r="AI46" s="1">
        <v>1</v>
      </c>
      <c r="AJ46" s="1">
        <v>2</v>
      </c>
      <c r="AK46" s="1">
        <v>3</v>
      </c>
      <c r="AL46" s="1">
        <v>4</v>
      </c>
      <c r="AM46" s="1">
        <v>5</v>
      </c>
      <c r="AN46" s="1">
        <v>6</v>
      </c>
    </row>
    <row r="47" spans="4:40" ht="24" customHeight="1">
      <c r="E47" s="42" t="s">
        <v>70</v>
      </c>
      <c r="P47" s="42" t="s">
        <v>70</v>
      </c>
      <c r="AH47" s="42" t="s">
        <v>70</v>
      </c>
      <c r="AI47" s="1"/>
    </row>
    <row r="48" spans="4:40" ht="24" customHeight="1">
      <c r="D48" s="43" t="s">
        <v>71</v>
      </c>
      <c r="E48" s="1">
        <v>1</v>
      </c>
      <c r="F48" s="44">
        <v>0</v>
      </c>
      <c r="G48" s="45">
        <v>1</v>
      </c>
      <c r="H48" s="45">
        <v>1</v>
      </c>
      <c r="I48" s="45">
        <v>1</v>
      </c>
      <c r="J48" s="45">
        <v>1</v>
      </c>
      <c r="K48" s="45">
        <v>1</v>
      </c>
      <c r="L48" s="45">
        <v>2</v>
      </c>
      <c r="M48" s="46">
        <v>1</v>
      </c>
      <c r="N48" s="47" t="s">
        <v>3</v>
      </c>
      <c r="O48" s="1" t="s">
        <v>72</v>
      </c>
      <c r="P48" s="1">
        <v>1</v>
      </c>
      <c r="Q48" s="38" cm="1">
        <f t="array" ref="Q48:V51">MMULT(F48:M51,Q36:V43)</f>
        <v>4</v>
      </c>
      <c r="R48" s="38">
        <v>4</v>
      </c>
      <c r="S48" s="38">
        <v>5</v>
      </c>
      <c r="T48" s="38">
        <v>5</v>
      </c>
      <c r="U48" s="38">
        <v>4</v>
      </c>
      <c r="V48" s="38">
        <v>4</v>
      </c>
      <c r="AH48" s="1">
        <v>1</v>
      </c>
      <c r="AI48" s="38" cm="1">
        <f t="array" ref="AI48:AN51">Q48:V51</f>
        <v>4</v>
      </c>
      <c r="AJ48" s="38">
        <v>4</v>
      </c>
      <c r="AK48" s="38">
        <v>5</v>
      </c>
      <c r="AL48" s="38">
        <v>5</v>
      </c>
      <c r="AM48" s="38">
        <v>4</v>
      </c>
      <c r="AN48" s="38">
        <v>4</v>
      </c>
    </row>
    <row r="49" spans="4:56" ht="24" customHeight="1">
      <c r="D49" s="1"/>
      <c r="E49" s="1">
        <v>2</v>
      </c>
      <c r="F49" s="48">
        <v>1</v>
      </c>
      <c r="G49" s="49">
        <v>0</v>
      </c>
      <c r="H49" s="49">
        <v>0</v>
      </c>
      <c r="I49" s="49">
        <v>0</v>
      </c>
      <c r="J49" s="49">
        <v>0</v>
      </c>
      <c r="K49" s="49">
        <v>0</v>
      </c>
      <c r="L49" s="49">
        <v>0</v>
      </c>
      <c r="M49" s="50">
        <v>-1</v>
      </c>
      <c r="N49" s="47" t="s">
        <v>3</v>
      </c>
      <c r="P49" s="1">
        <v>2</v>
      </c>
      <c r="Q49" s="39">
        <v>0</v>
      </c>
      <c r="R49" s="39">
        <v>0</v>
      </c>
      <c r="S49" s="39">
        <v>-1</v>
      </c>
      <c r="T49" s="39">
        <v>0</v>
      </c>
      <c r="U49" s="39">
        <v>0</v>
      </c>
      <c r="V49" s="39">
        <v>1</v>
      </c>
      <c r="AH49" s="1">
        <v>2</v>
      </c>
      <c r="AI49" s="39">
        <v>0</v>
      </c>
      <c r="AJ49" s="39">
        <v>0</v>
      </c>
      <c r="AK49" s="39">
        <v>-1</v>
      </c>
      <c r="AL49" s="39">
        <v>0</v>
      </c>
      <c r="AM49" s="39">
        <v>0</v>
      </c>
      <c r="AN49" s="39">
        <v>1</v>
      </c>
    </row>
    <row r="50" spans="4:56" ht="24" customHeight="1">
      <c r="E50" s="1">
        <v>3</v>
      </c>
      <c r="F50" s="48">
        <v>1</v>
      </c>
      <c r="G50" s="49">
        <v>1</v>
      </c>
      <c r="H50" s="49">
        <v>0</v>
      </c>
      <c r="I50" s="49">
        <v>1</v>
      </c>
      <c r="J50" s="49">
        <v>1</v>
      </c>
      <c r="K50" s="49">
        <v>0</v>
      </c>
      <c r="L50" s="49">
        <v>0</v>
      </c>
      <c r="M50" s="50">
        <v>-1</v>
      </c>
      <c r="N50" s="47" t="s">
        <v>3</v>
      </c>
      <c r="P50" s="1">
        <v>3</v>
      </c>
      <c r="Q50" s="39">
        <v>1</v>
      </c>
      <c r="R50" s="39">
        <v>2</v>
      </c>
      <c r="S50" s="39">
        <v>0</v>
      </c>
      <c r="T50" s="39">
        <v>2</v>
      </c>
      <c r="U50" s="39">
        <v>0</v>
      </c>
      <c r="V50" s="39">
        <v>3</v>
      </c>
      <c r="AH50" s="1">
        <v>3</v>
      </c>
      <c r="AI50" s="39">
        <v>1</v>
      </c>
      <c r="AJ50" s="39">
        <v>2</v>
      </c>
      <c r="AK50" s="39">
        <v>0</v>
      </c>
      <c r="AL50" s="39">
        <v>2</v>
      </c>
      <c r="AM50" s="39">
        <v>0</v>
      </c>
      <c r="AN50" s="39">
        <v>3</v>
      </c>
    </row>
    <row r="51" spans="4:56" ht="24" customHeight="1">
      <c r="D51" s="1"/>
      <c r="E51" s="1">
        <v>4</v>
      </c>
      <c r="F51" s="51">
        <v>0</v>
      </c>
      <c r="G51" s="52">
        <v>1</v>
      </c>
      <c r="H51" s="52">
        <v>1</v>
      </c>
      <c r="I51" s="52">
        <v>0</v>
      </c>
      <c r="J51" s="52">
        <v>1</v>
      </c>
      <c r="K51" s="52">
        <v>2</v>
      </c>
      <c r="L51" s="52">
        <v>2</v>
      </c>
      <c r="M51" s="53">
        <v>1</v>
      </c>
      <c r="N51" s="47" t="s">
        <v>3</v>
      </c>
      <c r="P51" s="1">
        <v>4</v>
      </c>
      <c r="Q51" s="40">
        <v>3</v>
      </c>
      <c r="R51" s="40">
        <v>5</v>
      </c>
      <c r="S51" s="40">
        <v>4</v>
      </c>
      <c r="T51" s="40">
        <v>4</v>
      </c>
      <c r="U51" s="40">
        <v>5</v>
      </c>
      <c r="V51" s="40">
        <v>4</v>
      </c>
      <c r="AH51" s="1">
        <v>4</v>
      </c>
      <c r="AI51" s="40">
        <v>3</v>
      </c>
      <c r="AJ51" s="40">
        <v>5</v>
      </c>
      <c r="AK51" s="40">
        <v>4</v>
      </c>
      <c r="AL51" s="40">
        <v>4</v>
      </c>
      <c r="AM51" s="40">
        <v>5</v>
      </c>
      <c r="AN51" s="40">
        <v>4</v>
      </c>
    </row>
    <row r="52" spans="4:56" ht="24" customHeight="1">
      <c r="AA52" t="s">
        <v>73</v>
      </c>
      <c r="AC52" s="1"/>
      <c r="AI52" s="41" t="s">
        <v>0</v>
      </c>
      <c r="AJ52" s="41" t="s">
        <v>0</v>
      </c>
      <c r="AK52" s="41" t="s">
        <v>0</v>
      </c>
      <c r="AL52" s="41" t="s">
        <v>0</v>
      </c>
      <c r="AM52" s="41" t="s">
        <v>0</v>
      </c>
      <c r="AN52" s="41" t="s">
        <v>0</v>
      </c>
    </row>
    <row r="53" spans="4:56" ht="24" customHeight="1">
      <c r="D53" s="43" t="s">
        <v>74</v>
      </c>
      <c r="E53" s="1">
        <v>1</v>
      </c>
      <c r="F53" s="44">
        <v>1</v>
      </c>
      <c r="G53" s="45">
        <v>0</v>
      </c>
      <c r="H53" s="45">
        <v>0</v>
      </c>
      <c r="I53" s="45">
        <v>1</v>
      </c>
      <c r="J53" s="45">
        <v>1</v>
      </c>
      <c r="K53" s="45">
        <v>1</v>
      </c>
      <c r="L53" s="45">
        <v>2</v>
      </c>
      <c r="M53" s="46">
        <v>1</v>
      </c>
      <c r="N53" s="47" t="s">
        <v>3</v>
      </c>
      <c r="O53" s="1" t="s">
        <v>75</v>
      </c>
      <c r="P53" s="1">
        <v>1</v>
      </c>
      <c r="Q53" s="38" cm="1">
        <f t="array" ref="Q53:V56">MMULT(F53:M56,Q36:V43)</f>
        <v>5</v>
      </c>
      <c r="R53" s="38">
        <v>2</v>
      </c>
      <c r="S53" s="38">
        <v>4</v>
      </c>
      <c r="T53" s="38">
        <v>4</v>
      </c>
      <c r="U53" s="38">
        <v>3</v>
      </c>
      <c r="V53" s="38">
        <v>4</v>
      </c>
      <c r="AA53" s="36" t="s">
        <v>67</v>
      </c>
      <c r="AB53" s="42" t="s">
        <v>70</v>
      </c>
      <c r="AC53" s="1">
        <v>1</v>
      </c>
      <c r="AD53" s="1">
        <v>2</v>
      </c>
      <c r="AE53" s="1">
        <v>3</v>
      </c>
      <c r="AF53" s="1">
        <v>4</v>
      </c>
    </row>
    <row r="54" spans="4:56" ht="24" customHeight="1">
      <c r="D54" s="1"/>
      <c r="E54" s="1">
        <v>2</v>
      </c>
      <c r="F54" s="48">
        <v>1</v>
      </c>
      <c r="G54" s="49">
        <v>0</v>
      </c>
      <c r="H54" s="49">
        <v>1</v>
      </c>
      <c r="I54" s="49">
        <v>0</v>
      </c>
      <c r="J54" s="49">
        <v>1</v>
      </c>
      <c r="K54" s="49">
        <v>0</v>
      </c>
      <c r="L54" s="49">
        <v>0</v>
      </c>
      <c r="M54" s="50">
        <v>3</v>
      </c>
      <c r="N54" s="47" t="s">
        <v>3</v>
      </c>
      <c r="P54" s="1">
        <v>2</v>
      </c>
      <c r="Q54" s="39">
        <v>4</v>
      </c>
      <c r="R54" s="39">
        <v>2</v>
      </c>
      <c r="S54" s="39">
        <v>4</v>
      </c>
      <c r="T54" s="39">
        <v>2</v>
      </c>
      <c r="U54" s="39">
        <v>1</v>
      </c>
      <c r="V54" s="39">
        <v>2</v>
      </c>
      <c r="AA54" s="1">
        <v>1</v>
      </c>
      <c r="AC54" s="54" cm="1">
        <f t="array" ref="AC54:AF59">TRANSPOSE(Q53:V56)</f>
        <v>5</v>
      </c>
      <c r="AD54" s="55">
        <v>4</v>
      </c>
      <c r="AE54" s="55">
        <v>0</v>
      </c>
      <c r="AF54" s="56">
        <v>4</v>
      </c>
      <c r="AG54" s="47" t="s">
        <v>3</v>
      </c>
      <c r="AI54" s="57" cm="1">
        <f t="array" ref="AI54:AN59">MMULT(_xlfn.ANCHORARRAY(AC54),_xlfn.ANCHORARRAY(AI48))</f>
        <v>32</v>
      </c>
      <c r="AJ54" s="58">
        <v>40</v>
      </c>
      <c r="AK54" s="58">
        <v>37</v>
      </c>
      <c r="AL54" s="58">
        <v>41</v>
      </c>
      <c r="AM54" s="58">
        <v>40</v>
      </c>
      <c r="AN54" s="59">
        <v>40</v>
      </c>
      <c r="AO54" s="47" t="s">
        <v>3</v>
      </c>
      <c r="AQ54" s="57" cm="1">
        <f t="array" ref="AQ54:AV59">_xlfn.ANCHORARRAY(AI54)/SQRT(4)</f>
        <v>16</v>
      </c>
      <c r="AR54" s="58">
        <v>20</v>
      </c>
      <c r="AS54" s="58">
        <v>18.5</v>
      </c>
      <c r="AT54" s="58">
        <v>20.5</v>
      </c>
      <c r="AU54" s="58">
        <v>20</v>
      </c>
      <c r="AV54" s="59">
        <v>20</v>
      </c>
      <c r="AW54" s="47" t="s">
        <v>3</v>
      </c>
      <c r="AY54" s="18" cm="1">
        <f t="array" ref="AY54:AY59">_xlfn.LET(_xlpm.x,AQ54:AQ59, EXP(_xlpm.x) / SUM(EXP(_xlpm.x)))</f>
        <v>0.42520853262173663</v>
      </c>
      <c r="AZ54" s="18" cm="1">
        <f t="array" ref="AZ54:AZ59">_xlfn.LET(_xlpm.x,AR54:AR59, EXP(_xlpm.x) / SUM(EXP(_xlpm.x)))</f>
        <v>0.2255358961789905</v>
      </c>
      <c r="BA54" s="18" cm="1">
        <f t="array" ref="BA54:BA59">_xlfn.LET(_xlpm.x,AS54:AS59, EXP(_xlpm.x) / SUM(EXP(_xlpm.x)))</f>
        <v>0.28713582707166219</v>
      </c>
      <c r="BB54" s="18" cm="1">
        <f t="array" ref="BB54:BB59">_xlfn.LET(_xlpm.x,AT54:AT59, EXP(_xlpm.x) / SUM(EXP(_xlpm.x)))</f>
        <v>0.43559978460267051</v>
      </c>
      <c r="BC54" s="18" cm="1">
        <f t="array" ref="BC54:BC59">_xlfn.LET(_xlpm.x,AU54:AU59, EXP(_xlpm.x) / SUM(EXP(_xlpm.x)))</f>
        <v>0.22550534287309318</v>
      </c>
      <c r="BD54" s="18" cm="1">
        <f t="array" ref="BD54:BD59">_xlfn.LET(_xlpm.x,AV54:AV59, EXP(_xlpm.x) / SUM(EXP(_xlpm.x)))</f>
        <v>0.4135062720484346</v>
      </c>
    </row>
    <row r="55" spans="4:56" ht="24" customHeight="1">
      <c r="E55" s="1">
        <v>3</v>
      </c>
      <c r="F55" s="48">
        <v>0</v>
      </c>
      <c r="G55" s="49">
        <v>1</v>
      </c>
      <c r="H55" s="49">
        <v>0</v>
      </c>
      <c r="I55" s="49">
        <v>1</v>
      </c>
      <c r="J55" s="49">
        <v>0</v>
      </c>
      <c r="K55" s="49">
        <v>0</v>
      </c>
      <c r="L55" s="49">
        <v>-1</v>
      </c>
      <c r="M55" s="50">
        <v>0</v>
      </c>
      <c r="N55" s="47" t="s">
        <v>3</v>
      </c>
      <c r="P55" s="1">
        <v>3</v>
      </c>
      <c r="Q55" s="39">
        <v>0</v>
      </c>
      <c r="R55" s="39">
        <v>1</v>
      </c>
      <c r="S55" s="39">
        <v>0</v>
      </c>
      <c r="T55" s="39">
        <v>0</v>
      </c>
      <c r="U55" s="39">
        <v>-1</v>
      </c>
      <c r="V55" s="39">
        <v>0</v>
      </c>
      <c r="AA55" s="1">
        <v>2</v>
      </c>
      <c r="AC55" s="54">
        <v>2</v>
      </c>
      <c r="AD55" s="55">
        <v>2</v>
      </c>
      <c r="AE55" s="55">
        <v>1</v>
      </c>
      <c r="AF55" s="56">
        <v>3</v>
      </c>
      <c r="AG55" s="47" t="s">
        <v>3</v>
      </c>
      <c r="AI55" s="60">
        <v>18</v>
      </c>
      <c r="AJ55" s="1">
        <v>25</v>
      </c>
      <c r="AK55" s="1">
        <v>20</v>
      </c>
      <c r="AL55" s="1">
        <v>24</v>
      </c>
      <c r="AM55" s="1">
        <v>23</v>
      </c>
      <c r="AN55" s="61">
        <v>25</v>
      </c>
      <c r="AO55" s="47" t="s">
        <v>3</v>
      </c>
      <c r="AQ55" s="60">
        <v>9</v>
      </c>
      <c r="AR55" s="1">
        <v>12.5</v>
      </c>
      <c r="AS55" s="1">
        <v>10</v>
      </c>
      <c r="AT55" s="1">
        <v>12</v>
      </c>
      <c r="AU55" s="1">
        <v>11.5</v>
      </c>
      <c r="AV55" s="61">
        <v>12.5</v>
      </c>
      <c r="AW55" s="47" t="s">
        <v>3</v>
      </c>
      <c r="AY55" s="19">
        <v>3.8773999249766083E-4</v>
      </c>
      <c r="AZ55" s="19">
        <v>1.2474037908388416E-4</v>
      </c>
      <c r="BA55" s="19">
        <v>5.842305841879347E-5</v>
      </c>
      <c r="BB55" s="19">
        <v>8.8630777714493279E-5</v>
      </c>
      <c r="BC55" s="19">
        <v>4.5883204317574362E-5</v>
      </c>
      <c r="BD55" s="19">
        <v>2.287038560280872E-4</v>
      </c>
    </row>
    <row r="56" spans="4:56" ht="24" customHeight="1">
      <c r="D56" s="1"/>
      <c r="E56" s="1">
        <v>4</v>
      </c>
      <c r="F56" s="51">
        <v>0</v>
      </c>
      <c r="G56" s="52">
        <v>1</v>
      </c>
      <c r="H56" s="52">
        <v>1</v>
      </c>
      <c r="I56" s="52">
        <v>1</v>
      </c>
      <c r="J56" s="52">
        <v>1</v>
      </c>
      <c r="K56" s="52">
        <v>0</v>
      </c>
      <c r="L56" s="52">
        <v>2</v>
      </c>
      <c r="M56" s="53">
        <v>1</v>
      </c>
      <c r="N56" s="47" t="s">
        <v>3</v>
      </c>
      <c r="P56" s="1">
        <v>4</v>
      </c>
      <c r="Q56" s="40">
        <v>4</v>
      </c>
      <c r="R56" s="40">
        <v>3</v>
      </c>
      <c r="S56" s="40">
        <v>5</v>
      </c>
      <c r="T56" s="40">
        <v>5</v>
      </c>
      <c r="U56" s="40">
        <v>3</v>
      </c>
      <c r="V56" s="40">
        <v>4</v>
      </c>
      <c r="AA56" s="1">
        <v>3</v>
      </c>
      <c r="AC56" s="54">
        <v>4</v>
      </c>
      <c r="AD56" s="55">
        <v>4</v>
      </c>
      <c r="AE56" s="55">
        <v>0</v>
      </c>
      <c r="AF56" s="56">
        <v>5</v>
      </c>
      <c r="AG56" s="47" t="s">
        <v>3</v>
      </c>
      <c r="AI56" s="60">
        <v>31</v>
      </c>
      <c r="AJ56" s="1">
        <v>41</v>
      </c>
      <c r="AK56" s="1">
        <v>36</v>
      </c>
      <c r="AL56" s="1">
        <v>40</v>
      </c>
      <c r="AM56" s="1">
        <v>41</v>
      </c>
      <c r="AN56" s="61">
        <v>40</v>
      </c>
      <c r="AO56" s="47" t="s">
        <v>3</v>
      </c>
      <c r="AQ56" s="60">
        <v>15.5</v>
      </c>
      <c r="AR56" s="1">
        <v>20.5</v>
      </c>
      <c r="AS56" s="1">
        <v>18</v>
      </c>
      <c r="AT56" s="1">
        <v>20</v>
      </c>
      <c r="AU56" s="1">
        <v>20.5</v>
      </c>
      <c r="AV56" s="61">
        <v>20</v>
      </c>
      <c r="AW56" s="47" t="s">
        <v>3</v>
      </c>
      <c r="AY56" s="19">
        <v>0.25790201180650274</v>
      </c>
      <c r="AZ56" s="19">
        <v>0.37184582933671739</v>
      </c>
      <c r="BA56" s="19">
        <v>0.17415668262090786</v>
      </c>
      <c r="BB56" s="19">
        <v>0.26420462472573875</v>
      </c>
      <c r="BC56" s="19">
        <v>0.37179545545139425</v>
      </c>
      <c r="BD56" s="19">
        <v>0.4135062720484346</v>
      </c>
    </row>
    <row r="57" spans="4:56" ht="24" customHeight="1">
      <c r="AA57" s="1">
        <v>4</v>
      </c>
      <c r="AC57" s="54">
        <v>4</v>
      </c>
      <c r="AD57" s="55">
        <v>2</v>
      </c>
      <c r="AE57" s="55">
        <v>0</v>
      </c>
      <c r="AF57" s="56">
        <v>5</v>
      </c>
      <c r="AG57" s="47" t="s">
        <v>3</v>
      </c>
      <c r="AI57" s="60">
        <v>31</v>
      </c>
      <c r="AJ57" s="1">
        <v>41</v>
      </c>
      <c r="AK57" s="1">
        <v>38</v>
      </c>
      <c r="AL57" s="1">
        <v>40</v>
      </c>
      <c r="AM57" s="1">
        <v>41</v>
      </c>
      <c r="AN57" s="61">
        <v>38</v>
      </c>
      <c r="AO57" s="47" t="s">
        <v>3</v>
      </c>
      <c r="AQ57" s="60">
        <v>15.5</v>
      </c>
      <c r="AR57" s="1">
        <v>20.5</v>
      </c>
      <c r="AS57" s="1">
        <v>19</v>
      </c>
      <c r="AT57" s="1">
        <v>20</v>
      </c>
      <c r="AU57" s="1">
        <v>20.5</v>
      </c>
      <c r="AV57" s="61">
        <v>19</v>
      </c>
      <c r="AW57" s="47" t="s">
        <v>3</v>
      </c>
      <c r="AY57" s="19">
        <v>0.25790201180650274</v>
      </c>
      <c r="AZ57" s="19">
        <v>0.37184582933671739</v>
      </c>
      <c r="BA57" s="19">
        <v>0.47340694567312303</v>
      </c>
      <c r="BB57" s="19">
        <v>0.26420462472573875</v>
      </c>
      <c r="BC57" s="19">
        <v>0.37179545545139425</v>
      </c>
      <c r="BD57" s="19">
        <v>0.1521204562820645</v>
      </c>
    </row>
    <row r="58" spans="4:56" ht="24" customHeight="1">
      <c r="D58" s="43" t="s">
        <v>76</v>
      </c>
      <c r="E58" s="1">
        <v>1</v>
      </c>
      <c r="F58" s="44">
        <v>1</v>
      </c>
      <c r="G58" s="45">
        <v>0</v>
      </c>
      <c r="H58" s="45">
        <v>0</v>
      </c>
      <c r="I58" s="45">
        <v>1</v>
      </c>
      <c r="J58" s="45">
        <v>1</v>
      </c>
      <c r="K58" s="45">
        <v>1</v>
      </c>
      <c r="L58" s="45">
        <v>-1</v>
      </c>
      <c r="M58" s="46">
        <v>1</v>
      </c>
      <c r="N58" s="47" t="s">
        <v>3</v>
      </c>
      <c r="O58" s="1" t="s">
        <v>77</v>
      </c>
      <c r="P58" s="1">
        <v>1</v>
      </c>
      <c r="Q58" s="38" cm="1">
        <f t="array" ref="Q58:V61">MMULT(F58:M61,Q36:V43)</f>
        <v>2</v>
      </c>
      <c r="R58" s="38">
        <v>2</v>
      </c>
      <c r="S58" s="38">
        <v>1</v>
      </c>
      <c r="T58" s="38">
        <v>1</v>
      </c>
      <c r="U58" s="38">
        <v>0</v>
      </c>
      <c r="V58" s="38">
        <v>1</v>
      </c>
      <c r="AA58" s="1">
        <v>5</v>
      </c>
      <c r="AC58" s="54">
        <v>3</v>
      </c>
      <c r="AD58" s="55">
        <v>1</v>
      </c>
      <c r="AE58" s="55">
        <v>-1</v>
      </c>
      <c r="AF58" s="56">
        <v>3</v>
      </c>
      <c r="AG58" s="47" t="s">
        <v>3</v>
      </c>
      <c r="AI58" s="60">
        <v>20</v>
      </c>
      <c r="AJ58" s="1">
        <v>25</v>
      </c>
      <c r="AK58" s="1">
        <v>26</v>
      </c>
      <c r="AL58" s="1">
        <v>25</v>
      </c>
      <c r="AM58" s="1">
        <v>27</v>
      </c>
      <c r="AN58" s="61">
        <v>22</v>
      </c>
      <c r="AO58" s="47" t="s">
        <v>3</v>
      </c>
      <c r="AQ58" s="60">
        <v>10</v>
      </c>
      <c r="AR58" s="1">
        <v>12.5</v>
      </c>
      <c r="AS58" s="1">
        <v>13</v>
      </c>
      <c r="AT58" s="1">
        <v>12.5</v>
      </c>
      <c r="AU58" s="1">
        <v>13.5</v>
      </c>
      <c r="AV58" s="61">
        <v>11</v>
      </c>
      <c r="AW58" s="47" t="s">
        <v>3</v>
      </c>
      <c r="AY58" s="19">
        <v>1.0539865757732379E-3</v>
      </c>
      <c r="AZ58" s="19">
        <v>1.2474037908388416E-4</v>
      </c>
      <c r="BA58" s="19">
        <v>1.1734584970362262E-3</v>
      </c>
      <c r="BB58" s="19">
        <v>1.4612744845657997E-4</v>
      </c>
      <c r="BC58" s="19">
        <v>3.3903357070125397E-4</v>
      </c>
      <c r="BD58" s="19">
        <v>5.103072802211053E-5</v>
      </c>
    </row>
    <row r="59" spans="4:56" ht="24" customHeight="1">
      <c r="D59" s="1"/>
      <c r="E59" s="1">
        <v>2</v>
      </c>
      <c r="F59" s="48">
        <v>1</v>
      </c>
      <c r="G59" s="49">
        <v>0</v>
      </c>
      <c r="H59" s="49">
        <v>1</v>
      </c>
      <c r="I59" s="49">
        <v>0</v>
      </c>
      <c r="J59" s="49">
        <v>-1</v>
      </c>
      <c r="K59" s="49">
        <v>0</v>
      </c>
      <c r="L59" s="49">
        <v>0</v>
      </c>
      <c r="M59" s="50">
        <v>1</v>
      </c>
      <c r="N59" s="47" t="s">
        <v>3</v>
      </c>
      <c r="P59" s="1">
        <v>2</v>
      </c>
      <c r="Q59" s="39">
        <v>2</v>
      </c>
      <c r="R59" s="39">
        <v>0</v>
      </c>
      <c r="S59" s="39">
        <v>2</v>
      </c>
      <c r="T59" s="39">
        <v>0</v>
      </c>
      <c r="U59" s="39">
        <v>1</v>
      </c>
      <c r="V59" s="39">
        <v>0</v>
      </c>
      <c r="AA59" s="1">
        <v>6</v>
      </c>
      <c r="AC59" s="54">
        <v>4</v>
      </c>
      <c r="AD59" s="55">
        <v>2</v>
      </c>
      <c r="AE59" s="55">
        <v>0</v>
      </c>
      <c r="AF59" s="56">
        <v>4</v>
      </c>
      <c r="AG59" s="47" t="s">
        <v>3</v>
      </c>
      <c r="AI59" s="62">
        <v>28</v>
      </c>
      <c r="AJ59" s="63">
        <v>36</v>
      </c>
      <c r="AK59" s="63">
        <v>34</v>
      </c>
      <c r="AL59" s="63">
        <v>36</v>
      </c>
      <c r="AM59" s="63">
        <v>36</v>
      </c>
      <c r="AN59" s="64">
        <v>34</v>
      </c>
      <c r="AO59" s="47" t="s">
        <v>3</v>
      </c>
      <c r="AQ59" s="62">
        <v>14</v>
      </c>
      <c r="AR59" s="63">
        <v>18</v>
      </c>
      <c r="AS59" s="63">
        <v>17</v>
      </c>
      <c r="AT59" s="63">
        <v>18</v>
      </c>
      <c r="AU59" s="63">
        <v>18</v>
      </c>
      <c r="AV59" s="64">
        <v>17</v>
      </c>
      <c r="AW59" s="47" t="s">
        <v>3</v>
      </c>
      <c r="AY59" s="20">
        <v>5.7545717196987194E-2</v>
      </c>
      <c r="AZ59" s="20">
        <v>3.0522964389406954E-2</v>
      </c>
      <c r="BA59" s="20">
        <v>6.4068663078851826E-2</v>
      </c>
      <c r="BB59" s="20">
        <v>3.575620771968082E-2</v>
      </c>
      <c r="BC59" s="20">
        <v>3.0518829449099522E-2</v>
      </c>
      <c r="BD59" s="20">
        <v>2.058726503701596E-2</v>
      </c>
    </row>
    <row r="60" spans="4:56" ht="24" customHeight="1">
      <c r="E60" s="1">
        <v>3</v>
      </c>
      <c r="F60" s="48">
        <v>1</v>
      </c>
      <c r="G60" s="49">
        <v>1</v>
      </c>
      <c r="H60" s="49">
        <v>0</v>
      </c>
      <c r="I60" s="49">
        <v>1</v>
      </c>
      <c r="J60" s="49">
        <v>0</v>
      </c>
      <c r="K60" s="49">
        <v>1</v>
      </c>
      <c r="L60" s="49">
        <v>-1</v>
      </c>
      <c r="M60" s="50">
        <v>3</v>
      </c>
      <c r="N60" s="47" t="s">
        <v>3</v>
      </c>
      <c r="P60" s="1">
        <v>3</v>
      </c>
      <c r="Q60" s="39">
        <v>4</v>
      </c>
      <c r="R60" s="39">
        <v>2</v>
      </c>
      <c r="S60" s="39">
        <v>3</v>
      </c>
      <c r="T60" s="39">
        <v>0</v>
      </c>
      <c r="U60" s="39">
        <v>0</v>
      </c>
      <c r="V60" s="39">
        <v>1</v>
      </c>
    </row>
    <row r="61" spans="4:56" ht="24" customHeight="1">
      <c r="D61" s="1"/>
      <c r="E61" s="1">
        <v>4</v>
      </c>
      <c r="F61" s="51">
        <v>0</v>
      </c>
      <c r="G61" s="52">
        <v>1</v>
      </c>
      <c r="H61" s="52">
        <v>0</v>
      </c>
      <c r="I61" s="52">
        <v>2</v>
      </c>
      <c r="J61" s="52">
        <v>1</v>
      </c>
      <c r="K61" s="52">
        <v>0</v>
      </c>
      <c r="L61" s="52">
        <v>2</v>
      </c>
      <c r="M61" s="53">
        <v>1</v>
      </c>
      <c r="N61" s="47" t="s">
        <v>3</v>
      </c>
      <c r="P61" s="1">
        <v>4</v>
      </c>
      <c r="Q61" s="40">
        <v>5</v>
      </c>
      <c r="R61" s="40">
        <v>2</v>
      </c>
      <c r="S61" s="40">
        <v>5</v>
      </c>
      <c r="T61" s="40">
        <v>5</v>
      </c>
      <c r="U61" s="40">
        <v>2</v>
      </c>
      <c r="V61" s="40">
        <v>4</v>
      </c>
      <c r="AH61" t="s">
        <v>78</v>
      </c>
    </row>
    <row r="62" spans="4:56" ht="24" customHeight="1">
      <c r="AH62" s="36" t="s">
        <v>67</v>
      </c>
      <c r="AI62" s="1">
        <v>1</v>
      </c>
      <c r="AJ62" s="1">
        <v>2</v>
      </c>
      <c r="AK62" s="1">
        <v>3</v>
      </c>
      <c r="AL62" s="1">
        <v>4</v>
      </c>
      <c r="AM62" s="1">
        <v>5</v>
      </c>
      <c r="AN62" s="1">
        <v>6</v>
      </c>
      <c r="AX62" s="36" t="s">
        <v>67</v>
      </c>
      <c r="AY62" s="1">
        <v>0</v>
      </c>
      <c r="AZ62" s="1">
        <v>1</v>
      </c>
      <c r="BA62" s="1">
        <v>2</v>
      </c>
      <c r="BB62" s="1">
        <v>3</v>
      </c>
      <c r="BC62" s="1">
        <v>4</v>
      </c>
      <c r="BD62" s="1">
        <v>5</v>
      </c>
    </row>
    <row r="63" spans="4:56" ht="24" customHeight="1">
      <c r="AH63" s="42" t="s">
        <v>70</v>
      </c>
      <c r="AI63" s="1"/>
      <c r="AX63" s="42" t="s">
        <v>70</v>
      </c>
      <c r="AY63" s="1"/>
    </row>
    <row r="64" spans="4:56" ht="24" customHeight="1">
      <c r="AH64" s="1">
        <v>1</v>
      </c>
      <c r="AI64" s="38" cm="1">
        <f t="array" ref="AI64:AN67">Q58:V61</f>
        <v>2</v>
      </c>
      <c r="AJ64" s="38">
        <v>2</v>
      </c>
      <c r="AK64" s="38">
        <v>1</v>
      </c>
      <c r="AL64" s="38">
        <v>1</v>
      </c>
      <c r="AM64" s="38">
        <v>0</v>
      </c>
      <c r="AN64" s="38">
        <v>1</v>
      </c>
      <c r="AW64" s="47" t="s">
        <v>3</v>
      </c>
      <c r="AX64" s="1">
        <v>1</v>
      </c>
      <c r="AY64" s="65" cm="1">
        <f t="array" ref="AY64:BD67">MMULT(_xlfn.ANCHORARRAY(AI64),AY54:BD59)</f>
        <v>1.4245422860384611</v>
      </c>
      <c r="AZ64" s="65">
        <v>1.2255358961789904</v>
      </c>
      <c r="BA64" s="65">
        <v>1.2860207916330448</v>
      </c>
      <c r="BB64" s="65">
        <v>1.4355422879319284</v>
      </c>
      <c r="BC64" s="65">
        <v>1.2252121925067094</v>
      </c>
      <c r="BD64" s="65">
        <v>1.4136839451764407</v>
      </c>
    </row>
    <row r="65" spans="34:56" ht="24" customHeight="1">
      <c r="AH65" s="1">
        <v>2</v>
      </c>
      <c r="AI65" s="39">
        <v>2</v>
      </c>
      <c r="AJ65" s="39">
        <v>0</v>
      </c>
      <c r="AK65" s="39">
        <v>2</v>
      </c>
      <c r="AL65" s="39">
        <v>0</v>
      </c>
      <c r="AM65" s="39">
        <v>1</v>
      </c>
      <c r="AN65" s="39">
        <v>0</v>
      </c>
      <c r="AW65" s="47" t="s">
        <v>3</v>
      </c>
      <c r="AX65" s="1">
        <v>2</v>
      </c>
      <c r="AY65" s="66">
        <v>1.367275075432252</v>
      </c>
      <c r="AZ65" s="66">
        <v>1.1948881914104996</v>
      </c>
      <c r="BA65" s="66">
        <v>0.92375847788217635</v>
      </c>
      <c r="BB65" s="66">
        <v>1.3997549461052752</v>
      </c>
      <c r="BC65" s="66">
        <v>1.1949406302196761</v>
      </c>
      <c r="BD65" s="66">
        <v>1.6540761189217605</v>
      </c>
    </row>
    <row r="66" spans="34:56" ht="24" customHeight="1">
      <c r="AH66" s="1">
        <v>3</v>
      </c>
      <c r="AI66" s="39">
        <v>4</v>
      </c>
      <c r="AJ66" s="39">
        <v>2</v>
      </c>
      <c r="AK66" s="39">
        <v>3</v>
      </c>
      <c r="AL66" s="39">
        <v>0</v>
      </c>
      <c r="AM66" s="39">
        <v>0</v>
      </c>
      <c r="AN66" s="39">
        <v>1</v>
      </c>
      <c r="AW66" s="47" t="s">
        <v>3</v>
      </c>
      <c r="AX66" s="1">
        <v>3</v>
      </c>
      <c r="AY66" s="66">
        <v>2.5328613630884371</v>
      </c>
      <c r="AZ66" s="66">
        <v>2.0484535178736887</v>
      </c>
      <c r="BA66" s="66">
        <v>1.7351988653450616</v>
      </c>
      <c r="BB66" s="66">
        <v>2.5709464818630079</v>
      </c>
      <c r="BC66" s="66">
        <v>2.0480183337042899</v>
      </c>
      <c r="BD66" s="66">
        <v>2.9155885770881143</v>
      </c>
    </row>
    <row r="67" spans="34:56" ht="24" customHeight="1">
      <c r="AH67" s="1">
        <v>4</v>
      </c>
      <c r="AI67" s="40">
        <v>5</v>
      </c>
      <c r="AJ67" s="40">
        <v>2</v>
      </c>
      <c r="AK67" s="40">
        <v>5</v>
      </c>
      <c r="AL67" s="40">
        <v>5</v>
      </c>
      <c r="AM67" s="40">
        <v>2</v>
      </c>
      <c r="AN67" s="40">
        <v>4</v>
      </c>
      <c r="AW67" s="47" t="s">
        <v>3</v>
      </c>
      <c r="AX67" s="1">
        <v>4</v>
      </c>
      <c r="AY67" s="67">
        <v>4.9381291030982011</v>
      </c>
      <c r="AZ67" s="67">
        <v>4.9687285933360901</v>
      </c>
      <c r="BA67" s="67">
        <v>4.9322356922547828</v>
      </c>
      <c r="BB67" s="67">
        <v>4.9635395176018058</v>
      </c>
      <c r="BC67" s="67">
        <v>4.9683264202258437</v>
      </c>
      <c r="BD67" s="67">
        <v>4.9785735312108317</v>
      </c>
    </row>
    <row r="86" spans="1:33" s="3" customFormat="1" ht="37.15">
      <c r="A86" s="3" t="s">
        <v>42</v>
      </c>
    </row>
    <row r="87" spans="1:33" ht="24" customHeight="1">
      <c r="A87" s="13" t="str">
        <f>HYPERLINK("#A1","[top]")</f>
        <v>[top]</v>
      </c>
    </row>
    <row r="89" spans="1:33" ht="24" customHeight="1">
      <c r="D89" s="14"/>
      <c r="E89" s="14"/>
      <c r="F89" s="14"/>
      <c r="G89" s="14"/>
    </row>
    <row r="90" spans="1:33" ht="24" customHeight="1">
      <c r="D90" s="14"/>
      <c r="E90" s="14"/>
      <c r="F90" s="14"/>
      <c r="G90" s="14"/>
      <c r="H90" s="14"/>
      <c r="I90" s="14"/>
      <c r="J90" s="14"/>
      <c r="K90" s="14"/>
      <c r="N90" s="68"/>
      <c r="O90" s="68"/>
      <c r="P90" s="68"/>
      <c r="Q90" s="68"/>
      <c r="R90" s="68"/>
      <c r="S90" s="68"/>
      <c r="T90" s="68"/>
      <c r="U90" s="68" t="s">
        <v>69</v>
      </c>
      <c r="V90" s="68"/>
      <c r="W90" s="68"/>
      <c r="X90" s="68"/>
      <c r="Y90" s="68"/>
      <c r="Z90" s="68"/>
      <c r="AA90" s="68"/>
    </row>
    <row r="91" spans="1:33" ht="24" customHeight="1">
      <c r="D91" s="14"/>
      <c r="E91" s="14"/>
      <c r="F91" s="14"/>
      <c r="G91" s="14"/>
      <c r="H91" s="14"/>
      <c r="I91" s="14"/>
      <c r="J91" s="14"/>
      <c r="K91" s="14"/>
      <c r="N91" s="68"/>
      <c r="O91" s="68"/>
      <c r="P91" s="68"/>
      <c r="Q91" s="68"/>
      <c r="R91" s="68"/>
      <c r="S91" s="68"/>
      <c r="T91" s="68"/>
      <c r="U91" s="69" t="s">
        <v>67</v>
      </c>
      <c r="V91" s="70">
        <v>1</v>
      </c>
      <c r="W91" s="70">
        <v>2</v>
      </c>
      <c r="X91" s="70">
        <v>3</v>
      </c>
      <c r="Y91" s="70">
        <v>4</v>
      </c>
      <c r="Z91" s="70">
        <v>5</v>
      </c>
      <c r="AA91" s="70">
        <v>6</v>
      </c>
      <c r="AB91" s="70">
        <v>7</v>
      </c>
      <c r="AC91" s="70">
        <v>8</v>
      </c>
      <c r="AD91" s="70">
        <v>9</v>
      </c>
      <c r="AE91" s="70">
        <v>10</v>
      </c>
      <c r="AF91" s="70">
        <v>11</v>
      </c>
      <c r="AG91" s="70">
        <v>12</v>
      </c>
    </row>
    <row r="92" spans="1:33" ht="24" customHeight="1">
      <c r="D92" s="14"/>
      <c r="E92" s="14"/>
      <c r="F92" s="14"/>
      <c r="G92" s="14"/>
      <c r="H92" s="14"/>
      <c r="I92" s="14"/>
      <c r="J92" s="14"/>
      <c r="K92" s="14"/>
      <c r="N92" s="68"/>
      <c r="O92" s="68"/>
      <c r="P92" s="68"/>
      <c r="Q92" s="68"/>
      <c r="R92" s="68"/>
      <c r="S92" s="68"/>
      <c r="T92" s="68"/>
      <c r="U92" s="71" t="s">
        <v>80</v>
      </c>
      <c r="V92" s="70"/>
      <c r="W92" s="68"/>
      <c r="X92" s="68"/>
      <c r="Y92" s="68"/>
      <c r="Z92" s="68"/>
      <c r="AA92" s="68"/>
    </row>
    <row r="93" spans="1:33" ht="24" customHeight="1">
      <c r="E93" s="14"/>
      <c r="F93" s="14"/>
      <c r="G93" s="14"/>
      <c r="H93" s="14"/>
      <c r="I93" s="14"/>
      <c r="J93" s="14"/>
      <c r="K93" s="14"/>
      <c r="N93" s="68"/>
      <c r="O93" s="68"/>
      <c r="P93" s="68"/>
      <c r="Q93" s="68"/>
      <c r="R93" s="68"/>
      <c r="S93" s="68"/>
      <c r="T93" s="68"/>
      <c r="U93" s="70">
        <v>1</v>
      </c>
      <c r="V93" s="72">
        <v>4</v>
      </c>
      <c r="W93" s="73">
        <v>4</v>
      </c>
      <c r="X93" s="73">
        <v>5</v>
      </c>
      <c r="Y93" s="73">
        <v>5</v>
      </c>
      <c r="Z93" s="73">
        <v>4</v>
      </c>
      <c r="AA93" s="73">
        <v>4</v>
      </c>
      <c r="AB93" s="73">
        <v>0</v>
      </c>
      <c r="AC93" s="73">
        <v>2</v>
      </c>
      <c r="AD93" s="73">
        <v>2</v>
      </c>
      <c r="AE93" s="73">
        <v>0</v>
      </c>
      <c r="AF93" s="73">
        <v>2</v>
      </c>
      <c r="AG93" s="73">
        <v>0</v>
      </c>
    </row>
    <row r="94" spans="1:33" ht="24" customHeight="1">
      <c r="E94" s="14"/>
      <c r="F94" s="14"/>
      <c r="G94" s="14"/>
      <c r="H94" s="14"/>
      <c r="I94" s="14"/>
      <c r="J94" s="14"/>
      <c r="K94" s="14"/>
      <c r="N94" s="68"/>
      <c r="O94" s="68"/>
      <c r="P94" s="68"/>
      <c r="Q94" s="68"/>
      <c r="R94" s="68"/>
      <c r="S94" s="68"/>
      <c r="T94" s="68"/>
      <c r="U94" s="70">
        <v>2</v>
      </c>
      <c r="V94" s="74">
        <v>0</v>
      </c>
      <c r="W94" s="75">
        <v>0</v>
      </c>
      <c r="X94" s="75">
        <v>-1</v>
      </c>
      <c r="Y94" s="75">
        <v>0</v>
      </c>
      <c r="Z94" s="75">
        <v>0</v>
      </c>
      <c r="AA94" s="75">
        <v>1</v>
      </c>
      <c r="AB94" s="75">
        <v>0</v>
      </c>
      <c r="AC94" s="75">
        <v>1</v>
      </c>
      <c r="AD94" s="75">
        <v>1</v>
      </c>
      <c r="AE94" s="75">
        <v>1</v>
      </c>
      <c r="AF94" s="75">
        <v>1</v>
      </c>
      <c r="AG94" s="75">
        <v>1</v>
      </c>
    </row>
    <row r="95" spans="1:33" ht="24" customHeight="1">
      <c r="C95" s="1"/>
      <c r="E95" s="14"/>
      <c r="F95" s="14"/>
      <c r="G95" s="14"/>
      <c r="H95" s="14"/>
      <c r="I95" s="14"/>
      <c r="J95" s="14"/>
      <c r="K95" s="14"/>
      <c r="N95" s="68"/>
      <c r="O95" s="68"/>
      <c r="P95" s="68"/>
      <c r="Q95" s="68"/>
      <c r="R95" s="68"/>
      <c r="S95" s="68"/>
      <c r="T95" s="68"/>
      <c r="U95" s="70">
        <v>3</v>
      </c>
      <c r="V95" s="74">
        <v>1</v>
      </c>
      <c r="W95" s="75">
        <v>2</v>
      </c>
      <c r="X95" s="75">
        <v>0</v>
      </c>
      <c r="Y95" s="75">
        <v>2</v>
      </c>
      <c r="Z95" s="75">
        <v>0</v>
      </c>
      <c r="AA95" s="75">
        <v>3</v>
      </c>
      <c r="AB95" s="75">
        <v>0</v>
      </c>
      <c r="AC95" s="75">
        <v>3</v>
      </c>
      <c r="AD95" s="75">
        <v>4</v>
      </c>
      <c r="AE95" s="75">
        <v>0</v>
      </c>
      <c r="AF95" s="75">
        <v>4</v>
      </c>
      <c r="AG95" s="75">
        <v>0</v>
      </c>
    </row>
    <row r="96" spans="1:33" ht="24" customHeight="1">
      <c r="C96" s="1"/>
      <c r="E96" s="14"/>
      <c r="F96" s="14"/>
      <c r="G96" s="14"/>
      <c r="H96" s="14"/>
      <c r="I96" s="14"/>
      <c r="J96" s="14"/>
      <c r="K96" s="14"/>
      <c r="N96" s="68"/>
      <c r="O96" s="68"/>
      <c r="P96" s="68"/>
      <c r="Q96" s="68"/>
      <c r="R96" s="68"/>
      <c r="S96" s="68"/>
      <c r="T96" s="68"/>
      <c r="U96" s="70">
        <v>4</v>
      </c>
      <c r="V96" s="76">
        <v>3</v>
      </c>
      <c r="W96" s="77">
        <v>5</v>
      </c>
      <c r="X96" s="77">
        <v>4</v>
      </c>
      <c r="Y96" s="77">
        <v>4</v>
      </c>
      <c r="Z96" s="77">
        <v>5</v>
      </c>
      <c r="AA96" s="77">
        <v>4</v>
      </c>
      <c r="AB96" s="77">
        <v>5</v>
      </c>
      <c r="AC96" s="77">
        <v>5</v>
      </c>
      <c r="AD96" s="77">
        <v>5</v>
      </c>
      <c r="AE96" s="77">
        <v>5</v>
      </c>
      <c r="AF96" s="77">
        <v>5</v>
      </c>
      <c r="AG96" s="77">
        <v>5</v>
      </c>
    </row>
    <row r="97" spans="5:47" ht="24" customHeight="1">
      <c r="E97" s="14"/>
      <c r="F97" s="14"/>
      <c r="G97" s="14"/>
      <c r="H97" s="14"/>
      <c r="I97" s="14"/>
      <c r="J97" s="14"/>
      <c r="K97" s="14"/>
      <c r="N97" s="68" t="s">
        <v>73</v>
      </c>
      <c r="O97" s="68"/>
      <c r="P97" s="70"/>
      <c r="Q97" s="68"/>
      <c r="R97" s="68"/>
      <c r="S97" s="68"/>
      <c r="T97" s="68"/>
      <c r="U97" s="68"/>
      <c r="V97" s="70" t="s">
        <v>0</v>
      </c>
      <c r="W97" s="70" t="s">
        <v>0</v>
      </c>
      <c r="X97" s="70" t="s">
        <v>0</v>
      </c>
      <c r="Y97" s="70" t="s">
        <v>0</v>
      </c>
      <c r="Z97" s="70" t="s">
        <v>0</v>
      </c>
      <c r="AA97" s="70" t="s">
        <v>0</v>
      </c>
      <c r="AB97" s="70" t="s">
        <v>0</v>
      </c>
      <c r="AC97" s="70" t="s">
        <v>0</v>
      </c>
      <c r="AD97" s="70" t="s">
        <v>0</v>
      </c>
      <c r="AE97" s="70" t="s">
        <v>0</v>
      </c>
      <c r="AF97" s="70" t="s">
        <v>0</v>
      </c>
      <c r="AG97" s="70" t="s">
        <v>0</v>
      </c>
    </row>
    <row r="98" spans="5:47" ht="24" customHeight="1">
      <c r="E98" s="14"/>
      <c r="F98" s="14"/>
      <c r="G98" s="14"/>
      <c r="H98" s="14"/>
      <c r="I98" s="14"/>
      <c r="J98" s="14"/>
      <c r="K98" s="14"/>
      <c r="N98" s="69" t="s">
        <v>67</v>
      </c>
      <c r="O98" s="71" t="s">
        <v>80</v>
      </c>
      <c r="P98" s="70">
        <v>1</v>
      </c>
      <c r="Q98" s="70">
        <v>2</v>
      </c>
      <c r="R98" s="70">
        <v>3</v>
      </c>
      <c r="S98" s="70">
        <v>4</v>
      </c>
      <c r="T98" s="68"/>
      <c r="U98" s="68"/>
      <c r="V98" s="68"/>
      <c r="W98" s="68"/>
      <c r="X98" s="68"/>
      <c r="Y98" s="68"/>
      <c r="Z98" s="68"/>
      <c r="AA98" s="68"/>
    </row>
    <row r="99" spans="5:47" ht="24" customHeight="1">
      <c r="N99" s="70">
        <v>1</v>
      </c>
      <c r="O99" s="68"/>
      <c r="P99" s="78">
        <v>5</v>
      </c>
      <c r="Q99" s="79">
        <v>4</v>
      </c>
      <c r="R99" s="79">
        <v>0</v>
      </c>
      <c r="S99" s="80">
        <v>4</v>
      </c>
      <c r="T99" s="70" t="s">
        <v>3</v>
      </c>
      <c r="U99" s="68"/>
      <c r="V99" s="70" cm="1">
        <f t="array" ref="V99:AG110">MMULT(P99:S110,V93:AG96)/SQRT(4)</f>
        <v>16</v>
      </c>
      <c r="W99" s="70">
        <v>20</v>
      </c>
      <c r="X99" s="70">
        <v>18.5</v>
      </c>
      <c r="Y99" s="70">
        <v>20.5</v>
      </c>
      <c r="Z99" s="70">
        <v>20</v>
      </c>
      <c r="AA99" s="70">
        <v>20</v>
      </c>
      <c r="AB99">
        <v>10</v>
      </c>
      <c r="AC99">
        <v>17</v>
      </c>
      <c r="AD99">
        <v>17</v>
      </c>
      <c r="AE99">
        <v>12</v>
      </c>
      <c r="AF99">
        <v>17</v>
      </c>
      <c r="AG99">
        <v>12</v>
      </c>
      <c r="AJ99" s="18" cm="1">
        <f t="array" ref="AJ99:AJ110">_xlfn.LET(_xlpm.x,V99:V110, EXP(_xlpm.x) / SUM(EXP(_xlpm.x)))</f>
        <v>0.3690208709846291</v>
      </c>
      <c r="AK99" s="18" cm="1">
        <f t="array" ref="AK99:AK110">_xlfn.LET(_xlpm.x,W99:W110, EXP(_xlpm.x) / SUM(EXP(_xlpm.x)))</f>
        <v>7.0465065251390041E-2</v>
      </c>
      <c r="AL99" s="18" cm="1">
        <f t="array" ref="AL99:AL110">_xlfn.LET(_xlpm.x,X99:X110, EXP(_xlpm.x) / SUM(EXP(_xlpm.x)))</f>
        <v>0.29676765373053859</v>
      </c>
      <c r="AM99" s="18" cm="1">
        <f t="array" ref="AM99:AM110">_xlfn.LET(_xlpm.x,Y99:Y110, EXP(_xlpm.x) / SUM(EXP(_xlpm.x)))</f>
        <v>0.28148519744491413</v>
      </c>
      <c r="AN99" s="18" cm="1">
        <f t="array" ref="AN99:AN110">_xlfn.LET(_xlpm.x,Z99:Z110, EXP(_xlpm.x) / SUM(EXP(_xlpm.x)))</f>
        <v>0.22318752224905486</v>
      </c>
      <c r="AO99" s="18" cm="1">
        <f t="array" ref="AO99:AO110">_xlfn.LET(_xlpm.x,AA99:AA110, EXP(_xlpm.x) / SUM(EXP(_xlpm.x)))</f>
        <v>8.155651160960338E-2</v>
      </c>
      <c r="AP99" s="18" cm="1">
        <f t="array" ref="AP99:AP110">_xlfn.LET(_xlpm.x,AB99:AB110, EXP(_xlpm.x) / SUM(EXP(_xlpm.x)))</f>
        <v>1.0131075173689457E-2</v>
      </c>
      <c r="AQ99" s="18" cm="1">
        <f t="array" ref="AQ99:AQ110">_xlfn.LET(_xlpm.x,AC99:AC110, EXP(_xlpm.x) / SUM(EXP(_xlpm.x)))</f>
        <v>2.9874526434658104E-3</v>
      </c>
      <c r="AR99" s="18" cm="1">
        <f t="array" ref="AR99:AR110">_xlfn.LET(_xlpm.x,AD99:AD110, EXP(_xlpm.x) / SUM(EXP(_xlpm.x)))</f>
        <v>4.1190814506102342E-4</v>
      </c>
      <c r="AS99" s="18" cm="1">
        <f t="array" ref="AS99:AS110">_xlfn.LET(_xlpm.x,AE99:AE110, EXP(_xlpm.x) / SUM(EXP(_xlpm.x)))</f>
        <v>2.9366346707561369E-2</v>
      </c>
      <c r="AT99" s="18" cm="1">
        <f t="array" ref="AT99:AT110">_xlfn.LET(_xlpm.x,AF99:AF110, EXP(_xlpm.x) / SUM(EXP(_xlpm.x)))</f>
        <v>4.1190814506102342E-4</v>
      </c>
      <c r="AU99" s="18" cm="1">
        <f t="array" ref="AU99:AU110">_xlfn.LET(_xlpm.x,AG99:AG110, EXP(_xlpm.x) / SUM(EXP(_xlpm.x)))</f>
        <v>2.9366346707561369E-2</v>
      </c>
    </row>
    <row r="100" spans="5:47" ht="24" customHeight="1">
      <c r="N100" s="70">
        <v>2</v>
      </c>
      <c r="O100" s="68"/>
      <c r="P100" s="81">
        <v>2</v>
      </c>
      <c r="Q100" s="82">
        <v>2</v>
      </c>
      <c r="R100" s="82">
        <v>1</v>
      </c>
      <c r="S100" s="77">
        <v>3</v>
      </c>
      <c r="T100" s="70" t="s">
        <v>3</v>
      </c>
      <c r="U100" s="68"/>
      <c r="V100" s="70">
        <v>9</v>
      </c>
      <c r="W100" s="70">
        <v>12.5</v>
      </c>
      <c r="X100" s="70">
        <v>10</v>
      </c>
      <c r="Y100" s="70">
        <v>12</v>
      </c>
      <c r="Z100" s="70">
        <v>11.5</v>
      </c>
      <c r="AA100" s="70">
        <v>12.5</v>
      </c>
      <c r="AB100">
        <v>7.5</v>
      </c>
      <c r="AC100">
        <v>12</v>
      </c>
      <c r="AD100">
        <v>12.5</v>
      </c>
      <c r="AE100">
        <v>8.5</v>
      </c>
      <c r="AF100">
        <v>12.5</v>
      </c>
      <c r="AG100">
        <v>8.5</v>
      </c>
      <c r="AJ100" s="19">
        <v>3.3650347716410314E-4</v>
      </c>
      <c r="AK100" s="19">
        <v>3.8973126231991061E-5</v>
      </c>
      <c r="AL100" s="19">
        <v>6.0382830479668303E-5</v>
      </c>
      <c r="AM100" s="19">
        <v>5.7273334024755831E-5</v>
      </c>
      <c r="AN100" s="19">
        <v>4.541160113554205E-5</v>
      </c>
      <c r="AO100" s="19">
        <v>4.5107631855051964E-5</v>
      </c>
      <c r="AP100" s="19">
        <v>8.3160929169091423E-4</v>
      </c>
      <c r="AQ100" s="19">
        <v>2.0129297573950402E-5</v>
      </c>
      <c r="AR100" s="19">
        <v>4.5758861575567194E-6</v>
      </c>
      <c r="AS100" s="19">
        <v>8.8678683124097111E-4</v>
      </c>
      <c r="AT100" s="19">
        <v>4.5758861575567194E-6</v>
      </c>
      <c r="AU100" s="19">
        <v>8.8678683124097111E-4</v>
      </c>
    </row>
    <row r="101" spans="5:47" ht="24" customHeight="1">
      <c r="N101" s="70">
        <v>3</v>
      </c>
      <c r="O101" s="68"/>
      <c r="P101" s="81">
        <v>4</v>
      </c>
      <c r="Q101" s="82">
        <v>4</v>
      </c>
      <c r="R101" s="82">
        <v>0</v>
      </c>
      <c r="S101" s="77">
        <v>5</v>
      </c>
      <c r="T101" s="70" t="s">
        <v>3</v>
      </c>
      <c r="U101" s="68"/>
      <c r="V101" s="70">
        <v>15.5</v>
      </c>
      <c r="W101" s="70">
        <v>20.5</v>
      </c>
      <c r="X101" s="70">
        <v>18</v>
      </c>
      <c r="Y101" s="70">
        <v>20</v>
      </c>
      <c r="Z101" s="70">
        <v>20.5</v>
      </c>
      <c r="AA101" s="70">
        <v>20</v>
      </c>
      <c r="AB101">
        <v>12.5</v>
      </c>
      <c r="AC101">
        <v>18.5</v>
      </c>
      <c r="AD101">
        <v>18.5</v>
      </c>
      <c r="AE101">
        <v>14.5</v>
      </c>
      <c r="AF101">
        <v>18.5</v>
      </c>
      <c r="AG101">
        <v>14.5</v>
      </c>
      <c r="AJ101" s="19">
        <v>0.22382247232603766</v>
      </c>
      <c r="AK101" s="19">
        <v>0.11617725192123923</v>
      </c>
      <c r="AL101" s="19">
        <v>0.17999868079855394</v>
      </c>
      <c r="AM101" s="19">
        <v>0.17072940250560467</v>
      </c>
      <c r="AN101" s="19">
        <v>0.36797401528687479</v>
      </c>
      <c r="AO101" s="19">
        <v>8.155651160960338E-2</v>
      </c>
      <c r="AP101" s="19">
        <v>0.12342176211890471</v>
      </c>
      <c r="AQ101" s="19">
        <v>1.3388833860373282E-2</v>
      </c>
      <c r="AR101" s="19">
        <v>1.8460442317032148E-3</v>
      </c>
      <c r="AS101" s="19">
        <v>0.35775534141279069</v>
      </c>
      <c r="AT101" s="19">
        <v>1.8460442317032148E-3</v>
      </c>
      <c r="AU101" s="19">
        <v>0.35775534141279069</v>
      </c>
    </row>
    <row r="102" spans="5:47" ht="24" customHeight="1">
      <c r="N102" s="70">
        <v>4</v>
      </c>
      <c r="O102" s="68"/>
      <c r="P102" s="81">
        <v>4</v>
      </c>
      <c r="Q102" s="82">
        <v>2</v>
      </c>
      <c r="R102" s="82">
        <v>0</v>
      </c>
      <c r="S102" s="77">
        <v>5</v>
      </c>
      <c r="T102" s="70" t="s">
        <v>3</v>
      </c>
      <c r="U102" s="68"/>
      <c r="V102" s="70">
        <v>15.5</v>
      </c>
      <c r="W102" s="70">
        <v>20.5</v>
      </c>
      <c r="X102" s="70">
        <v>19</v>
      </c>
      <c r="Y102" s="70">
        <v>20</v>
      </c>
      <c r="Z102" s="70">
        <v>20.5</v>
      </c>
      <c r="AA102" s="70">
        <v>19</v>
      </c>
      <c r="AB102">
        <v>12.5</v>
      </c>
      <c r="AC102">
        <v>17.5</v>
      </c>
      <c r="AD102">
        <v>17.5</v>
      </c>
      <c r="AE102">
        <v>13.5</v>
      </c>
      <c r="AF102">
        <v>17.5</v>
      </c>
      <c r="AG102">
        <v>13.5</v>
      </c>
      <c r="AJ102" s="19">
        <v>0.22382247232603766</v>
      </c>
      <c r="AK102" s="19">
        <v>0.11617725192123923</v>
      </c>
      <c r="AL102" s="19">
        <v>0.48928714316130917</v>
      </c>
      <c r="AM102" s="19">
        <v>0.17072940250560467</v>
      </c>
      <c r="AN102" s="19">
        <v>0.36797401528687479</v>
      </c>
      <c r="AO102" s="19">
        <v>3.0002963914833137E-2</v>
      </c>
      <c r="AP102" s="19">
        <v>0.12342176211890471</v>
      </c>
      <c r="AQ102" s="19">
        <v>4.9254767184914077E-3</v>
      </c>
      <c r="AR102" s="19">
        <v>6.7912172033674325E-4</v>
      </c>
      <c r="AS102" s="19">
        <v>0.13161083507503599</v>
      </c>
      <c r="AT102" s="19">
        <v>6.7912172033674325E-4</v>
      </c>
      <c r="AU102" s="19">
        <v>0.13161083507503599</v>
      </c>
    </row>
    <row r="103" spans="5:47" ht="24" customHeight="1">
      <c r="N103" s="70">
        <v>5</v>
      </c>
      <c r="O103" s="68"/>
      <c r="P103" s="81">
        <v>3</v>
      </c>
      <c r="Q103" s="82">
        <v>1</v>
      </c>
      <c r="R103" s="82">
        <v>-1</v>
      </c>
      <c r="S103" s="77">
        <v>3</v>
      </c>
      <c r="T103" s="70" t="s">
        <v>3</v>
      </c>
      <c r="U103" s="68"/>
      <c r="V103" s="70">
        <v>10</v>
      </c>
      <c r="W103" s="70">
        <v>12.5</v>
      </c>
      <c r="X103" s="70">
        <v>13</v>
      </c>
      <c r="Y103" s="70">
        <v>12.5</v>
      </c>
      <c r="Z103" s="70">
        <v>13.5</v>
      </c>
      <c r="AA103" s="70">
        <v>11</v>
      </c>
      <c r="AB103">
        <v>7.5</v>
      </c>
      <c r="AC103">
        <v>9.5</v>
      </c>
      <c r="AD103">
        <v>9</v>
      </c>
      <c r="AE103">
        <v>8</v>
      </c>
      <c r="AF103">
        <v>9</v>
      </c>
      <c r="AG103">
        <v>8</v>
      </c>
      <c r="AJ103" s="19">
        <v>9.1471128718846487E-4</v>
      </c>
      <c r="AK103" s="19">
        <v>3.8973126231991061E-5</v>
      </c>
      <c r="AL103" s="19">
        <v>1.2128215711259595E-3</v>
      </c>
      <c r="AM103" s="19">
        <v>9.4427764050528326E-5</v>
      </c>
      <c r="AN103" s="19">
        <v>3.3554886833278298E-4</v>
      </c>
      <c r="AO103" s="19">
        <v>1.0064873119734159E-5</v>
      </c>
      <c r="AP103" s="19">
        <v>8.3160929169091423E-4</v>
      </c>
      <c r="AQ103" s="19">
        <v>1.6523133636577682E-6</v>
      </c>
      <c r="AR103" s="19">
        <v>1.3817978879661996E-7</v>
      </c>
      <c r="AS103" s="19">
        <v>5.37863401777062E-4</v>
      </c>
      <c r="AT103" s="19">
        <v>1.3817978879661996E-7</v>
      </c>
      <c r="AU103" s="19">
        <v>5.37863401777062E-4</v>
      </c>
    </row>
    <row r="104" spans="5:47" ht="24" customHeight="1">
      <c r="N104" s="70">
        <v>6</v>
      </c>
      <c r="O104" s="68"/>
      <c r="P104" s="81">
        <v>2</v>
      </c>
      <c r="Q104" s="82">
        <v>2</v>
      </c>
      <c r="R104" s="82">
        <v>1</v>
      </c>
      <c r="S104" s="77">
        <v>3</v>
      </c>
      <c r="T104" s="70" t="s">
        <v>3</v>
      </c>
      <c r="U104" s="68"/>
      <c r="V104" s="70">
        <v>9</v>
      </c>
      <c r="W104" s="70">
        <v>12.5</v>
      </c>
      <c r="X104" s="70">
        <v>10</v>
      </c>
      <c r="Y104" s="70">
        <v>12</v>
      </c>
      <c r="Z104" s="70">
        <v>11.5</v>
      </c>
      <c r="AA104" s="70">
        <v>12.5</v>
      </c>
      <c r="AB104">
        <v>7.5</v>
      </c>
      <c r="AC104">
        <v>12</v>
      </c>
      <c r="AD104">
        <v>12.5</v>
      </c>
      <c r="AE104">
        <v>8.5</v>
      </c>
      <c r="AF104">
        <v>12.5</v>
      </c>
      <c r="AG104">
        <v>8.5</v>
      </c>
      <c r="AJ104" s="19">
        <v>3.3650347716410314E-4</v>
      </c>
      <c r="AK104" s="19">
        <v>3.8973126231991061E-5</v>
      </c>
      <c r="AL104" s="19">
        <v>6.0382830479668303E-5</v>
      </c>
      <c r="AM104" s="19">
        <v>5.7273334024755831E-5</v>
      </c>
      <c r="AN104" s="19">
        <v>4.541160113554205E-5</v>
      </c>
      <c r="AO104" s="19">
        <v>4.5107631855051964E-5</v>
      </c>
      <c r="AP104" s="19">
        <v>8.3160929169091423E-4</v>
      </c>
      <c r="AQ104" s="19">
        <v>2.0129297573950402E-5</v>
      </c>
      <c r="AR104" s="19">
        <v>4.5758861575567194E-6</v>
      </c>
      <c r="AS104" s="19">
        <v>8.8678683124097111E-4</v>
      </c>
      <c r="AT104" s="19">
        <v>4.5758861575567194E-6</v>
      </c>
      <c r="AU104" s="19">
        <v>8.8678683124097111E-4</v>
      </c>
    </row>
    <row r="105" spans="5:47" ht="24" customHeight="1">
      <c r="N105" s="70">
        <v>7</v>
      </c>
      <c r="P105" s="81">
        <v>2</v>
      </c>
      <c r="Q105" s="82">
        <v>1</v>
      </c>
      <c r="R105" s="82">
        <v>4</v>
      </c>
      <c r="S105" s="77">
        <v>5</v>
      </c>
      <c r="T105" s="70" t="s">
        <v>3</v>
      </c>
      <c r="V105">
        <v>13.5</v>
      </c>
      <c r="W105">
        <v>20.5</v>
      </c>
      <c r="X105">
        <v>14.5</v>
      </c>
      <c r="Y105">
        <v>19</v>
      </c>
      <c r="Z105">
        <v>16.5</v>
      </c>
      <c r="AA105">
        <v>20.5</v>
      </c>
      <c r="AB105">
        <v>12.5</v>
      </c>
      <c r="AC105">
        <v>21</v>
      </c>
      <c r="AD105">
        <v>23</v>
      </c>
      <c r="AE105">
        <v>13</v>
      </c>
      <c r="AF105">
        <v>23</v>
      </c>
      <c r="AG105">
        <v>13</v>
      </c>
      <c r="AJ105" s="19">
        <v>3.0291077686963212E-2</v>
      </c>
      <c r="AK105" s="19">
        <v>0.11617725192123923</v>
      </c>
      <c r="AL105" s="19">
        <v>5.4354891795854524E-3</v>
      </c>
      <c r="AM105" s="19">
        <v>6.2807837185296089E-2</v>
      </c>
      <c r="AN105" s="19">
        <v>6.7396791844319508E-3</v>
      </c>
      <c r="AO105" s="19">
        <v>0.13446395545485504</v>
      </c>
      <c r="AP105" s="19">
        <v>0.12342176211890471</v>
      </c>
      <c r="AQ105" s="19">
        <v>0.16310938764485966</v>
      </c>
      <c r="AR105" s="19">
        <v>0.1661756059917992</v>
      </c>
      <c r="AS105" s="19">
        <v>7.9826006623392176E-2</v>
      </c>
      <c r="AT105" s="19">
        <v>0.1661756059917992</v>
      </c>
      <c r="AU105" s="19">
        <v>7.9826006623392176E-2</v>
      </c>
    </row>
    <row r="106" spans="5:47" ht="24" customHeight="1">
      <c r="N106" s="70">
        <v>8</v>
      </c>
      <c r="P106" s="81">
        <v>2</v>
      </c>
      <c r="Q106" s="82">
        <v>1</v>
      </c>
      <c r="R106" s="82">
        <v>4</v>
      </c>
      <c r="S106" s="77">
        <v>5</v>
      </c>
      <c r="T106" s="70" t="s">
        <v>3</v>
      </c>
      <c r="V106">
        <v>13.5</v>
      </c>
      <c r="W106">
        <v>20.5</v>
      </c>
      <c r="X106">
        <v>14.5</v>
      </c>
      <c r="Y106">
        <v>19</v>
      </c>
      <c r="Z106">
        <v>16.5</v>
      </c>
      <c r="AA106">
        <v>20.5</v>
      </c>
      <c r="AB106">
        <v>12.5</v>
      </c>
      <c r="AC106">
        <v>21</v>
      </c>
      <c r="AD106">
        <v>23</v>
      </c>
      <c r="AE106">
        <v>13</v>
      </c>
      <c r="AF106">
        <v>23</v>
      </c>
      <c r="AG106">
        <v>13</v>
      </c>
      <c r="AJ106" s="19">
        <v>3.0291077686963212E-2</v>
      </c>
      <c r="AK106" s="19">
        <v>0.11617725192123923</v>
      </c>
      <c r="AL106" s="19">
        <v>5.4354891795854524E-3</v>
      </c>
      <c r="AM106" s="19">
        <v>6.2807837185296089E-2</v>
      </c>
      <c r="AN106" s="19">
        <v>6.7396791844319508E-3</v>
      </c>
      <c r="AO106" s="19">
        <v>0.13446395545485504</v>
      </c>
      <c r="AP106" s="19">
        <v>0.12342176211890471</v>
      </c>
      <c r="AQ106" s="19">
        <v>0.16310938764485966</v>
      </c>
      <c r="AR106" s="19">
        <v>0.1661756059917992</v>
      </c>
      <c r="AS106" s="19">
        <v>7.9826006623392176E-2</v>
      </c>
      <c r="AT106" s="19">
        <v>0.1661756059917992</v>
      </c>
      <c r="AU106" s="19">
        <v>7.9826006623392176E-2</v>
      </c>
    </row>
    <row r="107" spans="5:47" ht="24" customHeight="1">
      <c r="N107" s="70">
        <v>9</v>
      </c>
      <c r="P107" s="81">
        <v>2</v>
      </c>
      <c r="Q107" s="82">
        <v>1</v>
      </c>
      <c r="R107" s="82">
        <v>4</v>
      </c>
      <c r="S107" s="77">
        <v>5</v>
      </c>
      <c r="T107" s="70" t="s">
        <v>3</v>
      </c>
      <c r="V107">
        <v>13.5</v>
      </c>
      <c r="W107">
        <v>20.5</v>
      </c>
      <c r="X107">
        <v>14.5</v>
      </c>
      <c r="Y107">
        <v>19</v>
      </c>
      <c r="Z107">
        <v>16.5</v>
      </c>
      <c r="AA107">
        <v>20.5</v>
      </c>
      <c r="AB107">
        <v>12.5</v>
      </c>
      <c r="AC107">
        <v>21</v>
      </c>
      <c r="AD107">
        <v>23</v>
      </c>
      <c r="AE107">
        <v>13</v>
      </c>
      <c r="AF107">
        <v>23</v>
      </c>
      <c r="AG107">
        <v>13</v>
      </c>
      <c r="AJ107" s="19">
        <v>3.0291077686963212E-2</v>
      </c>
      <c r="AK107" s="19">
        <v>0.11617725192123923</v>
      </c>
      <c r="AL107" s="19">
        <v>5.4354891795854524E-3</v>
      </c>
      <c r="AM107" s="19">
        <v>6.2807837185296089E-2</v>
      </c>
      <c r="AN107" s="19">
        <v>6.7396791844319508E-3</v>
      </c>
      <c r="AO107" s="19">
        <v>0.13446395545485504</v>
      </c>
      <c r="AP107" s="19">
        <v>0.12342176211890471</v>
      </c>
      <c r="AQ107" s="19">
        <v>0.16310938764485966</v>
      </c>
      <c r="AR107" s="19">
        <v>0.1661756059917992</v>
      </c>
      <c r="AS107" s="19">
        <v>7.9826006623392176E-2</v>
      </c>
      <c r="AT107" s="19">
        <v>0.1661756059917992</v>
      </c>
      <c r="AU107" s="19">
        <v>7.9826006623392176E-2</v>
      </c>
    </row>
    <row r="108" spans="5:47" ht="24" customHeight="1">
      <c r="N108" s="70">
        <v>10</v>
      </c>
      <c r="P108" s="81">
        <v>2</v>
      </c>
      <c r="Q108" s="82">
        <v>1</v>
      </c>
      <c r="R108" s="82">
        <v>4</v>
      </c>
      <c r="S108" s="77">
        <v>5</v>
      </c>
      <c r="T108" s="70" t="s">
        <v>3</v>
      </c>
      <c r="V108">
        <v>13.5</v>
      </c>
      <c r="W108">
        <v>20.5</v>
      </c>
      <c r="X108">
        <v>14.5</v>
      </c>
      <c r="Y108">
        <v>19</v>
      </c>
      <c r="Z108">
        <v>16.5</v>
      </c>
      <c r="AA108">
        <v>20.5</v>
      </c>
      <c r="AB108">
        <v>12.5</v>
      </c>
      <c r="AC108">
        <v>21</v>
      </c>
      <c r="AD108">
        <v>23</v>
      </c>
      <c r="AE108">
        <v>13</v>
      </c>
      <c r="AF108">
        <v>23</v>
      </c>
      <c r="AG108">
        <v>13</v>
      </c>
      <c r="AJ108" s="19">
        <v>3.0291077686963212E-2</v>
      </c>
      <c r="AK108" s="19">
        <v>0.11617725192123923</v>
      </c>
      <c r="AL108" s="19">
        <v>5.4354891795854524E-3</v>
      </c>
      <c r="AM108" s="19">
        <v>6.2807837185296089E-2</v>
      </c>
      <c r="AN108" s="19">
        <v>6.7396791844319508E-3</v>
      </c>
      <c r="AO108" s="19">
        <v>0.13446395545485504</v>
      </c>
      <c r="AP108" s="19">
        <v>0.12342176211890471</v>
      </c>
      <c r="AQ108" s="19">
        <v>0.16310938764485966</v>
      </c>
      <c r="AR108" s="19">
        <v>0.1661756059917992</v>
      </c>
      <c r="AS108" s="19">
        <v>7.9826006623392176E-2</v>
      </c>
      <c r="AT108" s="19">
        <v>0.1661756059917992</v>
      </c>
      <c r="AU108" s="19">
        <v>7.9826006623392176E-2</v>
      </c>
    </row>
    <row r="109" spans="5:47" ht="24" customHeight="1">
      <c r="N109" s="70">
        <v>11</v>
      </c>
      <c r="P109" s="81">
        <v>2</v>
      </c>
      <c r="Q109" s="82">
        <v>1</v>
      </c>
      <c r="R109" s="82">
        <v>4</v>
      </c>
      <c r="S109" s="77">
        <v>5</v>
      </c>
      <c r="T109" s="70" t="s">
        <v>3</v>
      </c>
      <c r="V109">
        <v>13.5</v>
      </c>
      <c r="W109">
        <v>20.5</v>
      </c>
      <c r="X109">
        <v>14.5</v>
      </c>
      <c r="Y109">
        <v>19</v>
      </c>
      <c r="Z109">
        <v>16.5</v>
      </c>
      <c r="AA109">
        <v>20.5</v>
      </c>
      <c r="AB109">
        <v>12.5</v>
      </c>
      <c r="AC109">
        <v>21</v>
      </c>
      <c r="AD109">
        <v>23</v>
      </c>
      <c r="AE109">
        <v>13</v>
      </c>
      <c r="AF109">
        <v>23</v>
      </c>
      <c r="AG109">
        <v>13</v>
      </c>
      <c r="AJ109" s="19">
        <v>3.0291077686963212E-2</v>
      </c>
      <c r="AK109" s="19">
        <v>0.11617725192123923</v>
      </c>
      <c r="AL109" s="19">
        <v>5.4354891795854524E-3</v>
      </c>
      <c r="AM109" s="19">
        <v>6.2807837185296089E-2</v>
      </c>
      <c r="AN109" s="19">
        <v>6.7396791844319508E-3</v>
      </c>
      <c r="AO109" s="19">
        <v>0.13446395545485504</v>
      </c>
      <c r="AP109" s="19">
        <v>0.12342176211890471</v>
      </c>
      <c r="AQ109" s="19">
        <v>0.16310938764485966</v>
      </c>
      <c r="AR109" s="19">
        <v>0.1661756059917992</v>
      </c>
      <c r="AS109" s="19">
        <v>7.9826006623392176E-2</v>
      </c>
      <c r="AT109" s="19">
        <v>0.1661756059917992</v>
      </c>
      <c r="AU109" s="19">
        <v>7.9826006623392176E-2</v>
      </c>
    </row>
    <row r="110" spans="5:47" ht="24" customHeight="1">
      <c r="N110" s="70">
        <v>12</v>
      </c>
      <c r="P110" s="81">
        <v>2</v>
      </c>
      <c r="Q110" s="82">
        <v>1</v>
      </c>
      <c r="R110" s="82">
        <v>4</v>
      </c>
      <c r="S110" s="77">
        <v>5</v>
      </c>
      <c r="T110" s="70" t="s">
        <v>3</v>
      </c>
      <c r="V110">
        <v>13.5</v>
      </c>
      <c r="W110">
        <v>20.5</v>
      </c>
      <c r="X110">
        <v>14.5</v>
      </c>
      <c r="Y110">
        <v>19</v>
      </c>
      <c r="Z110">
        <v>16.5</v>
      </c>
      <c r="AA110">
        <v>20.5</v>
      </c>
      <c r="AB110">
        <v>12.5</v>
      </c>
      <c r="AC110">
        <v>21</v>
      </c>
      <c r="AD110">
        <v>23</v>
      </c>
      <c r="AE110">
        <v>13</v>
      </c>
      <c r="AF110">
        <v>23</v>
      </c>
      <c r="AG110">
        <v>13</v>
      </c>
      <c r="AJ110" s="20">
        <v>3.0291077686963212E-2</v>
      </c>
      <c r="AK110" s="20">
        <v>0.11617725192123923</v>
      </c>
      <c r="AL110" s="20">
        <v>5.4354891795854524E-3</v>
      </c>
      <c r="AM110" s="20">
        <v>6.2807837185296089E-2</v>
      </c>
      <c r="AN110" s="20">
        <v>6.7396791844319508E-3</v>
      </c>
      <c r="AO110" s="20">
        <v>0.13446395545485504</v>
      </c>
      <c r="AP110" s="20">
        <v>0.12342176211890471</v>
      </c>
      <c r="AQ110" s="20">
        <v>0.16310938764485966</v>
      </c>
      <c r="AR110" s="20">
        <v>0.1661756059917992</v>
      </c>
      <c r="AS110" s="20">
        <v>7.9826006623392176E-2</v>
      </c>
      <c r="AT110" s="20">
        <v>0.1661756059917992</v>
      </c>
      <c r="AU110" s="20">
        <v>7.9826006623392176E-2</v>
      </c>
    </row>
    <row r="113" spans="1:55" s="3" customFormat="1" ht="37.15">
      <c r="A113" s="3" t="s">
        <v>81</v>
      </c>
    </row>
    <row r="116" spans="1:55" ht="24" customHeight="1">
      <c r="V116" s="68"/>
      <c r="W116" s="68"/>
      <c r="X116" s="68"/>
      <c r="Y116" s="68"/>
      <c r="Z116" s="68"/>
      <c r="AA116" s="68"/>
      <c r="AB116" s="68"/>
      <c r="AC116" s="68" t="s">
        <v>69</v>
      </c>
      <c r="AD116" s="68"/>
      <c r="AE116" s="68"/>
      <c r="AF116" s="68"/>
      <c r="AG116" s="68"/>
      <c r="AH116" s="68"/>
      <c r="AI116" s="68"/>
    </row>
    <row r="117" spans="1:55" ht="24" customHeight="1">
      <c r="V117" s="68"/>
      <c r="W117" s="68"/>
      <c r="X117" s="68"/>
      <c r="Y117" s="68"/>
      <c r="Z117" s="68"/>
      <c r="AA117" s="68"/>
      <c r="AB117" s="68"/>
      <c r="AC117" s="69" t="s">
        <v>67</v>
      </c>
      <c r="AD117" s="70">
        <v>1</v>
      </c>
      <c r="AE117" s="70">
        <v>2</v>
      </c>
      <c r="AF117" s="70">
        <v>3</v>
      </c>
      <c r="AG117" s="70">
        <v>4</v>
      </c>
      <c r="AH117" s="70">
        <v>5</v>
      </c>
      <c r="AI117" s="70">
        <v>6</v>
      </c>
      <c r="AJ117" s="70">
        <v>7</v>
      </c>
      <c r="AK117" s="70">
        <v>8</v>
      </c>
      <c r="AL117" s="70">
        <v>9</v>
      </c>
      <c r="AM117" s="70">
        <v>10</v>
      </c>
      <c r="AN117" s="70">
        <v>11</v>
      </c>
      <c r="AO117" s="70">
        <v>12</v>
      </c>
    </row>
    <row r="118" spans="1:55" ht="24" customHeight="1">
      <c r="V118" s="68"/>
      <c r="W118" s="68"/>
      <c r="X118" s="68"/>
      <c r="Y118" s="68"/>
      <c r="Z118" s="68"/>
      <c r="AA118" s="68"/>
      <c r="AB118" s="68"/>
      <c r="AC118" s="71" t="s">
        <v>80</v>
      </c>
      <c r="AD118" s="70"/>
      <c r="AE118" s="68"/>
      <c r="AF118" s="68"/>
      <c r="AG118" s="68"/>
      <c r="AH118" s="68"/>
      <c r="AI118" s="68"/>
    </row>
    <row r="119" spans="1:55" ht="24" customHeight="1">
      <c r="V119" s="68"/>
      <c r="W119" s="68"/>
      <c r="X119" s="68"/>
      <c r="Y119" s="68"/>
      <c r="Z119" s="68"/>
      <c r="AA119" s="68"/>
      <c r="AB119" s="68"/>
      <c r="AC119" s="70">
        <v>1</v>
      </c>
      <c r="AD119" s="72">
        <v>4</v>
      </c>
      <c r="AE119" s="73">
        <v>4</v>
      </c>
      <c r="AF119" s="73">
        <v>5</v>
      </c>
      <c r="AG119" s="73">
        <v>5</v>
      </c>
      <c r="AH119" s="73">
        <v>4</v>
      </c>
      <c r="AI119" s="73">
        <v>4</v>
      </c>
      <c r="AJ119" s="73">
        <v>0</v>
      </c>
      <c r="AK119" s="73">
        <v>2</v>
      </c>
      <c r="AL119" s="73">
        <v>2</v>
      </c>
      <c r="AM119" s="73">
        <v>0</v>
      </c>
      <c r="AN119" s="73">
        <v>2</v>
      </c>
      <c r="AO119" s="73">
        <v>0</v>
      </c>
    </row>
    <row r="120" spans="1:55" ht="24" customHeight="1">
      <c r="V120" s="68"/>
      <c r="W120" s="68"/>
      <c r="X120" s="68"/>
      <c r="Y120" s="68"/>
      <c r="Z120" s="68"/>
      <c r="AA120" s="68"/>
      <c r="AB120" s="68"/>
      <c r="AC120" s="70">
        <v>2</v>
      </c>
      <c r="AD120" s="74">
        <v>0</v>
      </c>
      <c r="AE120" s="75">
        <v>0</v>
      </c>
      <c r="AF120" s="75">
        <v>-1</v>
      </c>
      <c r="AG120" s="75">
        <v>0</v>
      </c>
      <c r="AH120" s="75">
        <v>0</v>
      </c>
      <c r="AI120" s="75">
        <v>1</v>
      </c>
      <c r="AJ120" s="75">
        <v>0</v>
      </c>
      <c r="AK120" s="75">
        <v>1</v>
      </c>
      <c r="AL120" s="75">
        <v>1</v>
      </c>
      <c r="AM120" s="75">
        <v>1</v>
      </c>
      <c r="AN120" s="75">
        <v>1</v>
      </c>
      <c r="AO120" s="75">
        <v>1</v>
      </c>
    </row>
    <row r="121" spans="1:55" ht="24" customHeight="1">
      <c r="V121" s="68"/>
      <c r="W121" s="68"/>
      <c r="X121" s="68"/>
      <c r="Y121" s="68"/>
      <c r="Z121" s="68"/>
      <c r="AA121" s="68"/>
      <c r="AB121" s="68"/>
      <c r="AC121" s="70">
        <v>3</v>
      </c>
      <c r="AD121" s="74">
        <v>1</v>
      </c>
      <c r="AE121" s="75">
        <v>2</v>
      </c>
      <c r="AF121" s="75">
        <v>0</v>
      </c>
      <c r="AG121" s="75">
        <v>2</v>
      </c>
      <c r="AH121" s="75">
        <v>0</v>
      </c>
      <c r="AI121" s="75">
        <v>3</v>
      </c>
      <c r="AJ121" s="75">
        <v>0</v>
      </c>
      <c r="AK121" s="75">
        <v>3</v>
      </c>
      <c r="AL121" s="75">
        <v>4</v>
      </c>
      <c r="AM121" s="75">
        <v>0</v>
      </c>
      <c r="AN121" s="75">
        <v>4</v>
      </c>
      <c r="AO121" s="75">
        <v>0</v>
      </c>
    </row>
    <row r="122" spans="1:55" ht="24" customHeight="1">
      <c r="V122" s="68"/>
      <c r="W122" s="68"/>
      <c r="X122" s="68"/>
      <c r="Y122" s="68"/>
      <c r="Z122" s="68"/>
      <c r="AA122" s="68"/>
      <c r="AB122" s="68"/>
      <c r="AC122" s="70">
        <v>4</v>
      </c>
      <c r="AD122" s="76">
        <v>3</v>
      </c>
      <c r="AE122" s="77">
        <v>5</v>
      </c>
      <c r="AF122" s="77">
        <v>4</v>
      </c>
      <c r="AG122" s="77">
        <v>4</v>
      </c>
      <c r="AH122" s="77">
        <v>5</v>
      </c>
      <c r="AI122" s="77">
        <v>4</v>
      </c>
      <c r="AJ122" s="77">
        <v>5</v>
      </c>
      <c r="AK122" s="77">
        <v>5</v>
      </c>
      <c r="AL122" s="77">
        <v>5</v>
      </c>
      <c r="AM122" s="77">
        <v>5</v>
      </c>
      <c r="AN122" s="77">
        <v>5</v>
      </c>
      <c r="AO122" s="77">
        <v>5</v>
      </c>
    </row>
    <row r="123" spans="1:55" ht="24" customHeight="1">
      <c r="D123" s="69" t="s">
        <v>67</v>
      </c>
      <c r="E123" s="70">
        <v>1</v>
      </c>
      <c r="F123" s="70">
        <v>2</v>
      </c>
      <c r="G123" s="70">
        <v>3</v>
      </c>
      <c r="H123" s="70">
        <v>4</v>
      </c>
      <c r="I123" s="70">
        <v>5</v>
      </c>
      <c r="J123" s="70">
        <v>6</v>
      </c>
      <c r="K123" s="70">
        <v>7</v>
      </c>
      <c r="L123" s="70">
        <v>8</v>
      </c>
      <c r="M123" s="70">
        <v>9</v>
      </c>
      <c r="N123" s="70">
        <v>10</v>
      </c>
      <c r="O123" s="70">
        <v>11</v>
      </c>
      <c r="P123" s="70">
        <v>12</v>
      </c>
      <c r="V123" s="68" t="s">
        <v>73</v>
      </c>
      <c r="W123" s="68"/>
      <c r="X123" s="70"/>
      <c r="Y123" s="68"/>
      <c r="Z123" s="68"/>
      <c r="AA123" s="68"/>
      <c r="AB123" s="68"/>
      <c r="AC123" s="68"/>
      <c r="AD123" s="70" t="s">
        <v>0</v>
      </c>
      <c r="AE123" s="70" t="s">
        <v>0</v>
      </c>
      <c r="AF123" s="70" t="s">
        <v>0</v>
      </c>
      <c r="AG123" s="70" t="s">
        <v>0</v>
      </c>
      <c r="AH123" s="70" t="s">
        <v>0</v>
      </c>
      <c r="AI123" s="70" t="s">
        <v>0</v>
      </c>
      <c r="AJ123" s="70" t="s">
        <v>0</v>
      </c>
      <c r="AK123" s="70" t="s">
        <v>0</v>
      </c>
      <c r="AL123" s="70" t="s">
        <v>0</v>
      </c>
      <c r="AM123" s="70" t="s">
        <v>0</v>
      </c>
      <c r="AN123" s="70" t="s">
        <v>0</v>
      </c>
      <c r="AO123" s="70" t="s">
        <v>0</v>
      </c>
    </row>
    <row r="124" spans="1:55" ht="24" customHeight="1">
      <c r="C124" s="69" t="s">
        <v>67</v>
      </c>
      <c r="V124" s="69" t="s">
        <v>67</v>
      </c>
      <c r="W124" s="71" t="s">
        <v>80</v>
      </c>
      <c r="X124" s="70">
        <v>1</v>
      </c>
      <c r="Y124" s="70">
        <v>2</v>
      </c>
      <c r="Z124" s="70">
        <v>3</v>
      </c>
      <c r="AA124" s="70">
        <v>4</v>
      </c>
      <c r="AB124" s="68"/>
      <c r="AC124" s="68"/>
      <c r="AD124" s="68"/>
      <c r="AE124" s="68"/>
      <c r="AF124" s="68"/>
      <c r="AG124" s="68"/>
      <c r="AH124" s="68"/>
      <c r="AI124" s="68"/>
    </row>
    <row r="125" spans="1:55" ht="24" customHeight="1">
      <c r="C125" s="70">
        <v>1</v>
      </c>
      <c r="E125" cm="1">
        <f t="array" ref="E125:P136">IF(E123:P123&gt;=C125:C136, 1,-999)</f>
        <v>1</v>
      </c>
      <c r="F125">
        <v>1</v>
      </c>
      <c r="G125">
        <v>1</v>
      </c>
      <c r="H125">
        <v>1</v>
      </c>
      <c r="I125">
        <v>1</v>
      </c>
      <c r="J125">
        <v>1</v>
      </c>
      <c r="K125">
        <v>1</v>
      </c>
      <c r="L125">
        <v>1</v>
      </c>
      <c r="M125">
        <v>1</v>
      </c>
      <c r="N125">
        <v>1</v>
      </c>
      <c r="O125">
        <v>1</v>
      </c>
      <c r="P125">
        <v>1</v>
      </c>
      <c r="V125" s="70">
        <v>1</v>
      </c>
      <c r="W125" s="68"/>
      <c r="X125" s="78">
        <v>5</v>
      </c>
      <c r="Y125" s="79">
        <v>4</v>
      </c>
      <c r="Z125" s="79">
        <v>0</v>
      </c>
      <c r="AA125" s="80">
        <v>4</v>
      </c>
      <c r="AB125" s="70" t="s">
        <v>3</v>
      </c>
      <c r="AC125" s="68"/>
      <c r="AD125" s="70" cm="1">
        <f t="array" ref="AD125:AO136">MMULT(X125:AA136,AD119:AO122)/SQRT(4)+_xlfn.ANCHORARRAY(E125)</f>
        <v>17</v>
      </c>
      <c r="AE125" s="70">
        <v>21</v>
      </c>
      <c r="AF125" s="70">
        <v>19.5</v>
      </c>
      <c r="AG125" s="70">
        <v>21.5</v>
      </c>
      <c r="AH125" s="70">
        <v>21</v>
      </c>
      <c r="AI125" s="70">
        <v>21</v>
      </c>
      <c r="AJ125">
        <v>11</v>
      </c>
      <c r="AK125">
        <v>18</v>
      </c>
      <c r="AL125">
        <v>18</v>
      </c>
      <c r="AM125">
        <v>13</v>
      </c>
      <c r="AN125">
        <v>18</v>
      </c>
      <c r="AO125">
        <v>13</v>
      </c>
      <c r="AQ125" s="70" t="s">
        <v>3</v>
      </c>
      <c r="AR125" s="18" cm="1">
        <f t="array" ref="AR125:AR136">_xlfn.LET(_xlpm.x,AD125:AD136, EXP(_xlpm.x) / SUM(EXP(_xlpm.x)))</f>
        <v>1</v>
      </c>
      <c r="AS125" s="18" cm="1">
        <f t="array" ref="AS125:AS136">_xlfn.LET(_xlpm.x,AE125:AE136, EXP(_xlpm.x) / SUM(EXP(_xlpm.x)))</f>
        <v>0.9994472213630764</v>
      </c>
      <c r="AT125" s="18" cm="1">
        <f t="array" ref="AT125:AT136">_xlfn.LET(_xlpm.x,AF125:AF136, EXP(_xlpm.x) / SUM(EXP(_xlpm.x)))</f>
        <v>0.62238050622223817</v>
      </c>
      <c r="AU125" s="18" cm="1">
        <f t="array" ref="AU125:AU136">_xlfn.LET(_xlpm.x,AG125:AG136, EXP(_xlpm.x) / SUM(EXP(_xlpm.x)))</f>
        <v>0.45182122153427129</v>
      </c>
      <c r="AV125" s="18" cm="1">
        <f t="array" ref="AV125:AV136">_xlfn.LET(_xlpm.x,AH125:AH136, EXP(_xlpm.x) / SUM(EXP(_xlpm.x)))</f>
        <v>0.23260414923267816</v>
      </c>
      <c r="AW125" s="18" cm="1">
        <f t="array" ref="AW125:AW136">_xlfn.LET(_xlpm.x,AI125:AI136, EXP(_xlpm.x) / SUM(EXP(_xlpm.x)))</f>
        <v>0.42209961284092801</v>
      </c>
      <c r="AX125" s="18" cm="1">
        <f t="array" ref="AX125:AX136">_xlfn.LET(_xlpm.x,AJ125:AJ136, EXP(_xlpm.x) / SUM(EXP(_xlpm.x)))</f>
        <v>2.6459410542771178E-2</v>
      </c>
      <c r="AY125" s="18" cm="1">
        <f t="array" ref="AY125:AY136">_xlfn.LET(_xlpm.x,AK125:AK136, EXP(_xlpm.x) / SUM(EXP(_xlpm.x)))</f>
        <v>8.5954413327629046E-3</v>
      </c>
      <c r="AZ125" s="18" cm="1">
        <f t="array" ref="AZ125:AZ136">_xlfn.LET(_xlpm.x,AL125:AL136, EXP(_xlpm.x) / SUM(EXP(_xlpm.x)))</f>
        <v>8.2139615801192533E-4</v>
      </c>
      <c r="BA125" s="18" cm="1">
        <f t="array" ref="BA125:BA136">_xlfn.LET(_xlpm.x,AM125:AM136, EXP(_xlpm.x) / SUM(EXP(_xlpm.x)))</f>
        <v>3.4945459702975828E-2</v>
      </c>
      <c r="BB125" s="18" cm="1">
        <f t="array" ref="BB125:BB136">_xlfn.LET(_xlpm.x,AN125:AN136, EXP(_xlpm.x) / SUM(EXP(_xlpm.x)))</f>
        <v>4.9399867408649132E-4</v>
      </c>
      <c r="BC125" s="18" cm="1">
        <f t="array" ref="BC125:BC136">_xlfn.LET(_xlpm.x,AO125:AO136, EXP(_xlpm.x) / SUM(EXP(_xlpm.x)))</f>
        <v>2.9366346707561362E-2</v>
      </c>
    </row>
    <row r="126" spans="1:55" ht="24" customHeight="1">
      <c r="C126" s="70">
        <v>2</v>
      </c>
      <c r="E126">
        <v>-999</v>
      </c>
      <c r="F126">
        <v>1</v>
      </c>
      <c r="G126">
        <v>1</v>
      </c>
      <c r="H126">
        <v>1</v>
      </c>
      <c r="I126">
        <v>1</v>
      </c>
      <c r="J126">
        <v>1</v>
      </c>
      <c r="K126">
        <v>1</v>
      </c>
      <c r="L126">
        <v>1</v>
      </c>
      <c r="M126">
        <v>1</v>
      </c>
      <c r="N126">
        <v>1</v>
      </c>
      <c r="O126">
        <v>1</v>
      </c>
      <c r="P126">
        <v>1</v>
      </c>
      <c r="V126" s="70">
        <v>2</v>
      </c>
      <c r="W126" s="68"/>
      <c r="X126" s="81">
        <v>2</v>
      </c>
      <c r="Y126" s="82">
        <v>2</v>
      </c>
      <c r="Z126" s="82">
        <v>1</v>
      </c>
      <c r="AA126" s="77">
        <v>3</v>
      </c>
      <c r="AB126" s="70" t="s">
        <v>3</v>
      </c>
      <c r="AC126" s="68"/>
      <c r="AD126" s="70">
        <v>-990</v>
      </c>
      <c r="AE126" s="70">
        <v>13.5</v>
      </c>
      <c r="AF126" s="70">
        <v>11</v>
      </c>
      <c r="AG126" s="70">
        <v>13</v>
      </c>
      <c r="AH126" s="70">
        <v>12.5</v>
      </c>
      <c r="AI126" s="70">
        <v>13.5</v>
      </c>
      <c r="AJ126">
        <v>8.5</v>
      </c>
      <c r="AK126">
        <v>13</v>
      </c>
      <c r="AL126">
        <v>13.5</v>
      </c>
      <c r="AM126">
        <v>9.5</v>
      </c>
      <c r="AN126">
        <v>13.5</v>
      </c>
      <c r="AO126">
        <v>9.5</v>
      </c>
      <c r="AQ126" s="70" t="s">
        <v>3</v>
      </c>
      <c r="AR126" s="19">
        <v>0</v>
      </c>
      <c r="AS126" s="19">
        <v>5.5277863692359945E-4</v>
      </c>
      <c r="AT126" s="19">
        <v>1.2663474650505789E-4</v>
      </c>
      <c r="AU126" s="19">
        <v>9.1931327029975119E-5</v>
      </c>
      <c r="AV126" s="19">
        <v>4.7327586869481515E-5</v>
      </c>
      <c r="AW126" s="19">
        <v>2.3345669850776906E-4</v>
      </c>
      <c r="AX126" s="19">
        <v>2.1719206779925453E-3</v>
      </c>
      <c r="AY126" s="19">
        <v>5.7915628133905001E-5</v>
      </c>
      <c r="AZ126" s="19">
        <v>9.1248870758800091E-6</v>
      </c>
      <c r="BA126" s="19">
        <v>1.0552614455199415E-3</v>
      </c>
      <c r="BB126" s="19">
        <v>5.4878295603231218E-6</v>
      </c>
      <c r="BC126" s="19">
        <v>8.86786831240971E-4</v>
      </c>
    </row>
    <row r="127" spans="1:55" ht="24" customHeight="1">
      <c r="C127" s="70">
        <v>3</v>
      </c>
      <c r="E127">
        <v>-999</v>
      </c>
      <c r="F127">
        <v>-999</v>
      </c>
      <c r="G127">
        <v>1</v>
      </c>
      <c r="H127">
        <v>1</v>
      </c>
      <c r="I127">
        <v>1</v>
      </c>
      <c r="J127">
        <v>1</v>
      </c>
      <c r="K127">
        <v>1</v>
      </c>
      <c r="L127">
        <v>1</v>
      </c>
      <c r="M127">
        <v>1</v>
      </c>
      <c r="N127">
        <v>1</v>
      </c>
      <c r="O127">
        <v>1</v>
      </c>
      <c r="P127">
        <v>1</v>
      </c>
      <c r="V127" s="70">
        <v>3</v>
      </c>
      <c r="W127" s="68"/>
      <c r="X127" s="81">
        <v>4</v>
      </c>
      <c r="Y127" s="82">
        <v>4</v>
      </c>
      <c r="Z127" s="82">
        <v>0</v>
      </c>
      <c r="AA127" s="77">
        <v>5</v>
      </c>
      <c r="AB127" s="70" t="s">
        <v>3</v>
      </c>
      <c r="AC127" s="68"/>
      <c r="AD127" s="70">
        <v>-983.5</v>
      </c>
      <c r="AE127" s="70">
        <v>-978.5</v>
      </c>
      <c r="AF127" s="70">
        <v>19</v>
      </c>
      <c r="AG127" s="70">
        <v>21</v>
      </c>
      <c r="AH127" s="70">
        <v>21.5</v>
      </c>
      <c r="AI127" s="70">
        <v>21</v>
      </c>
      <c r="AJ127">
        <v>13.5</v>
      </c>
      <c r="AK127">
        <v>19.5</v>
      </c>
      <c r="AL127">
        <v>19.5</v>
      </c>
      <c r="AM127">
        <v>15.5</v>
      </c>
      <c r="AN127">
        <v>19.5</v>
      </c>
      <c r="AO127">
        <v>15.5</v>
      </c>
      <c r="AQ127" s="70" t="s">
        <v>3</v>
      </c>
      <c r="AR127" s="19">
        <v>0</v>
      </c>
      <c r="AS127" s="19">
        <v>0</v>
      </c>
      <c r="AT127" s="19">
        <v>0.37749285903125684</v>
      </c>
      <c r="AU127" s="19">
        <v>0.27404342356934946</v>
      </c>
      <c r="AV127" s="19">
        <v>0.38349940849302339</v>
      </c>
      <c r="AW127" s="19">
        <v>0.42209961284092801</v>
      </c>
      <c r="AX127" s="19">
        <v>0.32234160914108367</v>
      </c>
      <c r="AY127" s="19">
        <v>3.8522095475775557E-2</v>
      </c>
      <c r="AZ127" s="19">
        <v>3.681242183779724E-3</v>
      </c>
      <c r="BA127" s="19">
        <v>0.42572285178550962</v>
      </c>
      <c r="BB127" s="19">
        <v>2.2139484584149239E-3</v>
      </c>
      <c r="BC127" s="19">
        <v>0.35775534141279058</v>
      </c>
    </row>
    <row r="128" spans="1:55" ht="24" customHeight="1">
      <c r="C128" s="70">
        <v>4</v>
      </c>
      <c r="E128">
        <v>-999</v>
      </c>
      <c r="F128">
        <v>-999</v>
      </c>
      <c r="G128">
        <v>-999</v>
      </c>
      <c r="H128">
        <v>1</v>
      </c>
      <c r="I128">
        <v>1</v>
      </c>
      <c r="J128">
        <v>1</v>
      </c>
      <c r="K128">
        <v>1</v>
      </c>
      <c r="L128">
        <v>1</v>
      </c>
      <c r="M128">
        <v>1</v>
      </c>
      <c r="N128">
        <v>1</v>
      </c>
      <c r="O128">
        <v>1</v>
      </c>
      <c r="P128">
        <v>1</v>
      </c>
      <c r="V128" s="70">
        <v>4</v>
      </c>
      <c r="W128" s="68"/>
      <c r="X128" s="81">
        <v>4</v>
      </c>
      <c r="Y128" s="82">
        <v>2</v>
      </c>
      <c r="Z128" s="82">
        <v>0</v>
      </c>
      <c r="AA128" s="77">
        <v>5</v>
      </c>
      <c r="AB128" s="70" t="s">
        <v>3</v>
      </c>
      <c r="AC128" s="68"/>
      <c r="AD128" s="70">
        <v>-983.5</v>
      </c>
      <c r="AE128" s="70">
        <v>-978.5</v>
      </c>
      <c r="AF128" s="70">
        <v>-980</v>
      </c>
      <c r="AG128" s="70">
        <v>21</v>
      </c>
      <c r="AH128" s="70">
        <v>21.5</v>
      </c>
      <c r="AI128" s="70">
        <v>20</v>
      </c>
      <c r="AJ128">
        <v>13.5</v>
      </c>
      <c r="AK128">
        <v>18.5</v>
      </c>
      <c r="AL128">
        <v>18.5</v>
      </c>
      <c r="AM128">
        <v>14.5</v>
      </c>
      <c r="AN128">
        <v>18.5</v>
      </c>
      <c r="AO128">
        <v>14.5</v>
      </c>
      <c r="AQ128" s="70" t="s">
        <v>3</v>
      </c>
      <c r="AR128" s="19">
        <v>0</v>
      </c>
      <c r="AS128" s="19">
        <v>0</v>
      </c>
      <c r="AT128" s="19">
        <v>0</v>
      </c>
      <c r="AU128" s="19">
        <v>0.27404342356934946</v>
      </c>
      <c r="AV128" s="19">
        <v>0.38349940849302339</v>
      </c>
      <c r="AW128" s="19">
        <v>0.15528176969060276</v>
      </c>
      <c r="AX128" s="19">
        <v>0.32234160914108367</v>
      </c>
      <c r="AY128" s="19">
        <v>1.4171486956381259E-2</v>
      </c>
      <c r="AZ128" s="19">
        <v>1.3542533173856249E-3</v>
      </c>
      <c r="BA128" s="19">
        <v>0.15661468480876606</v>
      </c>
      <c r="BB128" s="19">
        <v>8.1446612166405851E-4</v>
      </c>
      <c r="BC128" s="19">
        <v>0.13161083507503599</v>
      </c>
    </row>
    <row r="129" spans="3:55" ht="24" customHeight="1">
      <c r="C129" s="70">
        <v>5</v>
      </c>
      <c r="E129">
        <v>-999</v>
      </c>
      <c r="F129">
        <v>-999</v>
      </c>
      <c r="G129">
        <v>-999</v>
      </c>
      <c r="H129">
        <v>-999</v>
      </c>
      <c r="I129">
        <v>1</v>
      </c>
      <c r="J129">
        <v>1</v>
      </c>
      <c r="K129">
        <v>1</v>
      </c>
      <c r="L129">
        <v>1</v>
      </c>
      <c r="M129">
        <v>1</v>
      </c>
      <c r="N129">
        <v>1</v>
      </c>
      <c r="O129">
        <v>1</v>
      </c>
      <c r="P129">
        <v>1</v>
      </c>
      <c r="V129" s="70">
        <v>5</v>
      </c>
      <c r="W129" s="68"/>
      <c r="X129" s="81">
        <v>3</v>
      </c>
      <c r="Y129" s="82">
        <v>1</v>
      </c>
      <c r="Z129" s="82">
        <v>-1</v>
      </c>
      <c r="AA129" s="77">
        <v>3</v>
      </c>
      <c r="AB129" s="70" t="s">
        <v>3</v>
      </c>
      <c r="AC129" s="68"/>
      <c r="AD129" s="70">
        <v>-989</v>
      </c>
      <c r="AE129" s="70">
        <v>-986.5</v>
      </c>
      <c r="AF129" s="70">
        <v>-986</v>
      </c>
      <c r="AG129" s="70">
        <v>-986.5</v>
      </c>
      <c r="AH129" s="70">
        <v>14.5</v>
      </c>
      <c r="AI129" s="70">
        <v>12</v>
      </c>
      <c r="AJ129">
        <v>8.5</v>
      </c>
      <c r="AK129">
        <v>10.5</v>
      </c>
      <c r="AL129">
        <v>10</v>
      </c>
      <c r="AM129">
        <v>9</v>
      </c>
      <c r="AN129">
        <v>10</v>
      </c>
      <c r="AO129">
        <v>9</v>
      </c>
      <c r="AQ129" s="70" t="s">
        <v>3</v>
      </c>
      <c r="AR129" s="19">
        <v>0</v>
      </c>
      <c r="AS129" s="19">
        <v>0</v>
      </c>
      <c r="AT129" s="19">
        <v>0</v>
      </c>
      <c r="AU129" s="19">
        <v>0</v>
      </c>
      <c r="AV129" s="19">
        <v>3.4970619440561251E-4</v>
      </c>
      <c r="AW129" s="19">
        <v>5.2091230525762209E-5</v>
      </c>
      <c r="AX129" s="19">
        <v>2.1719206779925453E-3</v>
      </c>
      <c r="AY129" s="19">
        <v>4.7540042556738262E-6</v>
      </c>
      <c r="AZ129" s="19">
        <v>2.7554771371570739E-7</v>
      </c>
      <c r="BA129" s="19">
        <v>6.4004842072051728E-4</v>
      </c>
      <c r="BB129" s="19">
        <v>1.6571809338941087E-7</v>
      </c>
      <c r="BC129" s="19">
        <v>5.3786340177706189E-4</v>
      </c>
    </row>
    <row r="130" spans="3:55" ht="24" customHeight="1">
      <c r="C130" s="70">
        <v>6</v>
      </c>
      <c r="E130">
        <v>-999</v>
      </c>
      <c r="F130">
        <v>-999</v>
      </c>
      <c r="G130">
        <v>-999</v>
      </c>
      <c r="H130">
        <v>-999</v>
      </c>
      <c r="I130">
        <v>-999</v>
      </c>
      <c r="J130">
        <v>1</v>
      </c>
      <c r="K130">
        <v>1</v>
      </c>
      <c r="L130">
        <v>1</v>
      </c>
      <c r="M130">
        <v>1</v>
      </c>
      <c r="N130">
        <v>1</v>
      </c>
      <c r="O130">
        <v>1</v>
      </c>
      <c r="P130">
        <v>1</v>
      </c>
      <c r="V130" s="70">
        <v>6</v>
      </c>
      <c r="W130" s="68"/>
      <c r="X130" s="81">
        <v>2</v>
      </c>
      <c r="Y130" s="82">
        <v>2</v>
      </c>
      <c r="Z130" s="82">
        <v>1</v>
      </c>
      <c r="AA130" s="77">
        <v>3</v>
      </c>
      <c r="AB130" s="70" t="s">
        <v>3</v>
      </c>
      <c r="AC130" s="68"/>
      <c r="AD130" s="70">
        <v>-990</v>
      </c>
      <c r="AE130" s="70">
        <v>-986.5</v>
      </c>
      <c r="AF130" s="70">
        <v>-989</v>
      </c>
      <c r="AG130" s="70">
        <v>-987</v>
      </c>
      <c r="AH130" s="70">
        <v>-987.5</v>
      </c>
      <c r="AI130" s="70">
        <v>13.5</v>
      </c>
      <c r="AJ130">
        <v>8.5</v>
      </c>
      <c r="AK130">
        <v>13</v>
      </c>
      <c r="AL130">
        <v>13.5</v>
      </c>
      <c r="AM130">
        <v>9.5</v>
      </c>
      <c r="AN130">
        <v>13.5</v>
      </c>
      <c r="AO130">
        <v>9.5</v>
      </c>
      <c r="AQ130" s="70" t="s">
        <v>3</v>
      </c>
      <c r="AR130" s="19">
        <v>0</v>
      </c>
      <c r="AS130" s="19">
        <v>0</v>
      </c>
      <c r="AT130" s="19">
        <v>0</v>
      </c>
      <c r="AU130" s="19">
        <v>0</v>
      </c>
      <c r="AV130" s="19">
        <v>0</v>
      </c>
      <c r="AW130" s="19">
        <v>2.3345669850776906E-4</v>
      </c>
      <c r="AX130" s="19">
        <v>2.1719206779925453E-3</v>
      </c>
      <c r="AY130" s="19">
        <v>5.7915628133905001E-5</v>
      </c>
      <c r="AZ130" s="19">
        <v>9.1248870758800091E-6</v>
      </c>
      <c r="BA130" s="19">
        <v>1.0552614455199415E-3</v>
      </c>
      <c r="BB130" s="19">
        <v>5.4878295603231218E-6</v>
      </c>
      <c r="BC130" s="19">
        <v>8.86786831240971E-4</v>
      </c>
    </row>
    <row r="131" spans="3:55" ht="24" customHeight="1">
      <c r="C131" s="70">
        <v>7</v>
      </c>
      <c r="E131">
        <v>-999</v>
      </c>
      <c r="F131">
        <v>-999</v>
      </c>
      <c r="G131">
        <v>-999</v>
      </c>
      <c r="H131">
        <v>-999</v>
      </c>
      <c r="I131">
        <v>-999</v>
      </c>
      <c r="J131">
        <v>-999</v>
      </c>
      <c r="K131">
        <v>1</v>
      </c>
      <c r="L131">
        <v>1</v>
      </c>
      <c r="M131">
        <v>1</v>
      </c>
      <c r="N131">
        <v>1</v>
      </c>
      <c r="O131">
        <v>1</v>
      </c>
      <c r="P131">
        <v>1</v>
      </c>
      <c r="V131" s="70">
        <v>7</v>
      </c>
      <c r="X131" s="81">
        <v>2</v>
      </c>
      <c r="Y131" s="82">
        <v>1</v>
      </c>
      <c r="Z131" s="82">
        <v>4</v>
      </c>
      <c r="AA131" s="77">
        <v>5</v>
      </c>
      <c r="AB131" s="70" t="s">
        <v>3</v>
      </c>
      <c r="AD131">
        <v>-985.5</v>
      </c>
      <c r="AE131">
        <v>-978.5</v>
      </c>
      <c r="AF131">
        <v>-984.5</v>
      </c>
      <c r="AG131">
        <v>-980</v>
      </c>
      <c r="AH131">
        <v>-982.5</v>
      </c>
      <c r="AI131">
        <v>-978.5</v>
      </c>
      <c r="AJ131">
        <v>13.5</v>
      </c>
      <c r="AK131">
        <v>22</v>
      </c>
      <c r="AL131">
        <v>24</v>
      </c>
      <c r="AM131">
        <v>14</v>
      </c>
      <c r="AN131">
        <v>24</v>
      </c>
      <c r="AO131">
        <v>14</v>
      </c>
      <c r="AQ131" s="70" t="s">
        <v>3</v>
      </c>
      <c r="AR131" s="19">
        <v>0</v>
      </c>
      <c r="AS131" s="19">
        <v>0</v>
      </c>
      <c r="AT131" s="19">
        <v>0</v>
      </c>
      <c r="AU131" s="19">
        <v>0</v>
      </c>
      <c r="AV131" s="19">
        <v>0</v>
      </c>
      <c r="AW131" s="19">
        <v>0</v>
      </c>
      <c r="AX131" s="19">
        <v>0.32234160914108367</v>
      </c>
      <c r="AY131" s="19">
        <v>0.46929519548727838</v>
      </c>
      <c r="AZ131" s="19">
        <v>0.33137486100631908</v>
      </c>
      <c r="BA131" s="19">
        <v>9.4991608097747024E-2</v>
      </c>
      <c r="BB131" s="19">
        <v>0.19929328907372409</v>
      </c>
      <c r="BC131" s="19">
        <v>7.9826006623392162E-2</v>
      </c>
    </row>
    <row r="132" spans="3:55" ht="24" customHeight="1">
      <c r="C132" s="70">
        <v>8</v>
      </c>
      <c r="E132">
        <v>-999</v>
      </c>
      <c r="F132">
        <v>-999</v>
      </c>
      <c r="G132">
        <v>-999</v>
      </c>
      <c r="H132">
        <v>-999</v>
      </c>
      <c r="I132">
        <v>-999</v>
      </c>
      <c r="J132">
        <v>-999</v>
      </c>
      <c r="K132">
        <v>-999</v>
      </c>
      <c r="L132">
        <v>1</v>
      </c>
      <c r="M132">
        <v>1</v>
      </c>
      <c r="N132">
        <v>1</v>
      </c>
      <c r="O132">
        <v>1</v>
      </c>
      <c r="P132">
        <v>1</v>
      </c>
      <c r="V132" s="70">
        <v>8</v>
      </c>
      <c r="X132" s="81">
        <v>2</v>
      </c>
      <c r="Y132" s="82">
        <v>1</v>
      </c>
      <c r="Z132" s="82">
        <v>4</v>
      </c>
      <c r="AA132" s="77">
        <v>5</v>
      </c>
      <c r="AB132" s="70" t="s">
        <v>3</v>
      </c>
      <c r="AD132">
        <v>-985.5</v>
      </c>
      <c r="AE132">
        <v>-978.5</v>
      </c>
      <c r="AF132">
        <v>-984.5</v>
      </c>
      <c r="AG132">
        <v>-980</v>
      </c>
      <c r="AH132">
        <v>-982.5</v>
      </c>
      <c r="AI132">
        <v>-978.5</v>
      </c>
      <c r="AJ132">
        <v>-986.5</v>
      </c>
      <c r="AK132">
        <v>22</v>
      </c>
      <c r="AL132">
        <v>24</v>
      </c>
      <c r="AM132">
        <v>14</v>
      </c>
      <c r="AN132">
        <v>24</v>
      </c>
      <c r="AO132">
        <v>14</v>
      </c>
      <c r="AQ132" s="70" t="s">
        <v>3</v>
      </c>
      <c r="AR132" s="19">
        <v>0</v>
      </c>
      <c r="AS132" s="19">
        <v>0</v>
      </c>
      <c r="AT132" s="19">
        <v>0</v>
      </c>
      <c r="AU132" s="19">
        <v>0</v>
      </c>
      <c r="AV132" s="19">
        <v>0</v>
      </c>
      <c r="AW132" s="19">
        <v>0</v>
      </c>
      <c r="AX132" s="19">
        <v>0</v>
      </c>
      <c r="AY132" s="19">
        <v>0.46929519548727838</v>
      </c>
      <c r="AZ132" s="19">
        <v>0.33137486100631908</v>
      </c>
      <c r="BA132" s="19">
        <v>9.4991608097747024E-2</v>
      </c>
      <c r="BB132" s="19">
        <v>0.19929328907372409</v>
      </c>
      <c r="BC132" s="19">
        <v>7.9826006623392162E-2</v>
      </c>
    </row>
    <row r="133" spans="3:55" ht="24" customHeight="1">
      <c r="C133" s="70">
        <v>9</v>
      </c>
      <c r="E133">
        <v>-999</v>
      </c>
      <c r="F133">
        <v>-999</v>
      </c>
      <c r="G133">
        <v>-999</v>
      </c>
      <c r="H133">
        <v>-999</v>
      </c>
      <c r="I133">
        <v>-999</v>
      </c>
      <c r="J133">
        <v>-999</v>
      </c>
      <c r="K133">
        <v>-999</v>
      </c>
      <c r="L133">
        <v>-999</v>
      </c>
      <c r="M133">
        <v>1</v>
      </c>
      <c r="N133">
        <v>1</v>
      </c>
      <c r="O133">
        <v>1</v>
      </c>
      <c r="P133">
        <v>1</v>
      </c>
      <c r="V133" s="70">
        <v>9</v>
      </c>
      <c r="X133" s="81">
        <v>2</v>
      </c>
      <c r="Y133" s="82">
        <v>1</v>
      </c>
      <c r="Z133" s="82">
        <v>4</v>
      </c>
      <c r="AA133" s="77">
        <v>5</v>
      </c>
      <c r="AB133" s="70" t="s">
        <v>3</v>
      </c>
      <c r="AD133">
        <v>-985.5</v>
      </c>
      <c r="AE133">
        <v>-978.5</v>
      </c>
      <c r="AF133">
        <v>-984.5</v>
      </c>
      <c r="AG133">
        <v>-980</v>
      </c>
      <c r="AH133">
        <v>-982.5</v>
      </c>
      <c r="AI133">
        <v>-978.5</v>
      </c>
      <c r="AJ133">
        <v>-986.5</v>
      </c>
      <c r="AK133">
        <v>-978</v>
      </c>
      <c r="AL133">
        <v>24</v>
      </c>
      <c r="AM133">
        <v>14</v>
      </c>
      <c r="AN133">
        <v>24</v>
      </c>
      <c r="AO133">
        <v>14</v>
      </c>
      <c r="AQ133" s="70" t="s">
        <v>3</v>
      </c>
      <c r="AR133" s="19">
        <v>0</v>
      </c>
      <c r="AS133" s="19">
        <v>0</v>
      </c>
      <c r="AT133" s="19">
        <v>0</v>
      </c>
      <c r="AU133" s="19">
        <v>0</v>
      </c>
      <c r="AV133" s="19">
        <v>0</v>
      </c>
      <c r="AW133" s="19">
        <v>0</v>
      </c>
      <c r="AX133" s="19">
        <v>0</v>
      </c>
      <c r="AY133" s="19">
        <v>0</v>
      </c>
      <c r="AZ133" s="19">
        <v>0.33137486100631908</v>
      </c>
      <c r="BA133" s="19">
        <v>9.4991608097747024E-2</v>
      </c>
      <c r="BB133" s="19">
        <v>0.19929328907372409</v>
      </c>
      <c r="BC133" s="19">
        <v>7.9826006623392162E-2</v>
      </c>
    </row>
    <row r="134" spans="3:55" ht="24" customHeight="1">
      <c r="C134" s="70">
        <v>10</v>
      </c>
      <c r="E134">
        <v>-999</v>
      </c>
      <c r="F134">
        <v>-999</v>
      </c>
      <c r="G134">
        <v>-999</v>
      </c>
      <c r="H134">
        <v>-999</v>
      </c>
      <c r="I134">
        <v>-999</v>
      </c>
      <c r="J134">
        <v>-999</v>
      </c>
      <c r="K134">
        <v>-999</v>
      </c>
      <c r="L134">
        <v>-999</v>
      </c>
      <c r="M134">
        <v>-999</v>
      </c>
      <c r="N134">
        <v>1</v>
      </c>
      <c r="O134">
        <v>1</v>
      </c>
      <c r="P134">
        <v>1</v>
      </c>
      <c r="V134" s="70">
        <v>10</v>
      </c>
      <c r="X134" s="81">
        <v>2</v>
      </c>
      <c r="Y134" s="82">
        <v>1</v>
      </c>
      <c r="Z134" s="82">
        <v>4</v>
      </c>
      <c r="AA134" s="77">
        <v>5</v>
      </c>
      <c r="AB134" s="70" t="s">
        <v>3</v>
      </c>
      <c r="AD134">
        <v>-985.5</v>
      </c>
      <c r="AE134">
        <v>-978.5</v>
      </c>
      <c r="AF134">
        <v>-984.5</v>
      </c>
      <c r="AG134">
        <v>-980</v>
      </c>
      <c r="AH134">
        <v>-982.5</v>
      </c>
      <c r="AI134">
        <v>-978.5</v>
      </c>
      <c r="AJ134">
        <v>-986.5</v>
      </c>
      <c r="AK134">
        <v>-978</v>
      </c>
      <c r="AL134">
        <v>-976</v>
      </c>
      <c r="AM134">
        <v>14</v>
      </c>
      <c r="AN134">
        <v>24</v>
      </c>
      <c r="AO134">
        <v>14</v>
      </c>
      <c r="AQ134" s="70" t="s">
        <v>3</v>
      </c>
      <c r="AR134" s="19">
        <v>0</v>
      </c>
      <c r="AS134" s="19">
        <v>0</v>
      </c>
      <c r="AT134" s="19">
        <v>0</v>
      </c>
      <c r="AU134" s="19">
        <v>0</v>
      </c>
      <c r="AV134" s="19">
        <v>0</v>
      </c>
      <c r="AW134" s="19">
        <v>0</v>
      </c>
      <c r="AX134" s="19">
        <v>0</v>
      </c>
      <c r="AY134" s="19">
        <v>0</v>
      </c>
      <c r="AZ134" s="19">
        <v>0</v>
      </c>
      <c r="BA134" s="19">
        <v>9.4991608097747024E-2</v>
      </c>
      <c r="BB134" s="19">
        <v>0.19929328907372409</v>
      </c>
      <c r="BC134" s="19">
        <v>7.9826006623392162E-2</v>
      </c>
    </row>
    <row r="135" spans="3:55" ht="24" customHeight="1">
      <c r="C135" s="70">
        <v>11</v>
      </c>
      <c r="E135">
        <v>-999</v>
      </c>
      <c r="F135">
        <v>-999</v>
      </c>
      <c r="G135">
        <v>-999</v>
      </c>
      <c r="H135">
        <v>-999</v>
      </c>
      <c r="I135">
        <v>-999</v>
      </c>
      <c r="J135">
        <v>-999</v>
      </c>
      <c r="K135">
        <v>-999</v>
      </c>
      <c r="L135">
        <v>-999</v>
      </c>
      <c r="M135">
        <v>-999</v>
      </c>
      <c r="N135">
        <v>-999</v>
      </c>
      <c r="O135">
        <v>1</v>
      </c>
      <c r="P135">
        <v>1</v>
      </c>
      <c r="V135" s="70">
        <v>11</v>
      </c>
      <c r="X135" s="81">
        <v>2</v>
      </c>
      <c r="Y135" s="82">
        <v>1</v>
      </c>
      <c r="Z135" s="82">
        <v>4</v>
      </c>
      <c r="AA135" s="77">
        <v>5</v>
      </c>
      <c r="AB135" s="70" t="s">
        <v>3</v>
      </c>
      <c r="AD135">
        <v>-985.5</v>
      </c>
      <c r="AE135">
        <v>-978.5</v>
      </c>
      <c r="AF135">
        <v>-984.5</v>
      </c>
      <c r="AG135">
        <v>-980</v>
      </c>
      <c r="AH135">
        <v>-982.5</v>
      </c>
      <c r="AI135">
        <v>-978.5</v>
      </c>
      <c r="AJ135">
        <v>-986.5</v>
      </c>
      <c r="AK135">
        <v>-978</v>
      </c>
      <c r="AL135">
        <v>-976</v>
      </c>
      <c r="AM135">
        <v>-986</v>
      </c>
      <c r="AN135">
        <v>24</v>
      </c>
      <c r="AO135">
        <v>14</v>
      </c>
      <c r="AQ135" s="70" t="s">
        <v>3</v>
      </c>
      <c r="AR135" s="19">
        <v>0</v>
      </c>
      <c r="AS135" s="19">
        <v>0</v>
      </c>
      <c r="AT135" s="19">
        <v>0</v>
      </c>
      <c r="AU135" s="19">
        <v>0</v>
      </c>
      <c r="AV135" s="19">
        <v>0</v>
      </c>
      <c r="AW135" s="19">
        <v>0</v>
      </c>
      <c r="AX135" s="19">
        <v>0</v>
      </c>
      <c r="AY135" s="19">
        <v>0</v>
      </c>
      <c r="AZ135" s="19">
        <v>0</v>
      </c>
      <c r="BA135" s="19">
        <v>0</v>
      </c>
      <c r="BB135" s="19">
        <v>0.19929328907372409</v>
      </c>
      <c r="BC135" s="19">
        <v>7.9826006623392162E-2</v>
      </c>
    </row>
    <row r="136" spans="3:55" ht="24" customHeight="1">
      <c r="C136" s="70">
        <v>12</v>
      </c>
      <c r="E136">
        <v>-999</v>
      </c>
      <c r="F136">
        <v>-999</v>
      </c>
      <c r="G136">
        <v>-999</v>
      </c>
      <c r="H136">
        <v>-999</v>
      </c>
      <c r="I136">
        <v>-999</v>
      </c>
      <c r="J136">
        <v>-999</v>
      </c>
      <c r="K136">
        <v>-999</v>
      </c>
      <c r="L136">
        <v>-999</v>
      </c>
      <c r="M136">
        <v>-999</v>
      </c>
      <c r="N136">
        <v>-999</v>
      </c>
      <c r="O136">
        <v>-999</v>
      </c>
      <c r="P136">
        <v>1</v>
      </c>
      <c r="V136" s="70">
        <v>12</v>
      </c>
      <c r="X136" s="81">
        <v>2</v>
      </c>
      <c r="Y136" s="82">
        <v>1</v>
      </c>
      <c r="Z136" s="82">
        <v>4</v>
      </c>
      <c r="AA136" s="77">
        <v>5</v>
      </c>
      <c r="AB136" s="70" t="s">
        <v>3</v>
      </c>
      <c r="AD136">
        <v>-985.5</v>
      </c>
      <c r="AE136">
        <v>-978.5</v>
      </c>
      <c r="AF136">
        <v>-984.5</v>
      </c>
      <c r="AG136">
        <v>-980</v>
      </c>
      <c r="AH136">
        <v>-982.5</v>
      </c>
      <c r="AI136">
        <v>-978.5</v>
      </c>
      <c r="AJ136">
        <v>-986.5</v>
      </c>
      <c r="AK136">
        <v>-978</v>
      </c>
      <c r="AL136">
        <v>-976</v>
      </c>
      <c r="AM136">
        <v>-986</v>
      </c>
      <c r="AN136">
        <v>-976</v>
      </c>
      <c r="AO136">
        <v>14</v>
      </c>
      <c r="AQ136" s="70" t="s">
        <v>3</v>
      </c>
      <c r="AR136" s="20">
        <v>0</v>
      </c>
      <c r="AS136" s="20">
        <v>0</v>
      </c>
      <c r="AT136" s="20">
        <v>0</v>
      </c>
      <c r="AU136" s="20">
        <v>0</v>
      </c>
      <c r="AV136" s="20">
        <v>0</v>
      </c>
      <c r="AW136" s="20">
        <v>0</v>
      </c>
      <c r="AX136" s="20">
        <v>0</v>
      </c>
      <c r="AY136" s="20">
        <v>0</v>
      </c>
      <c r="AZ136" s="20">
        <v>0</v>
      </c>
      <c r="BA136" s="20">
        <v>0</v>
      </c>
      <c r="BB136" s="20">
        <v>0</v>
      </c>
      <c r="BC136" s="20">
        <v>7.9826006623392162E-2</v>
      </c>
    </row>
    <row r="137" spans="3:55" ht="24" customHeight="1">
      <c r="V137" s="70"/>
      <c r="X137" s="70"/>
      <c r="Y137" s="70"/>
      <c r="Z137" s="70"/>
      <c r="AA137" s="70"/>
      <c r="AB137" s="70"/>
      <c r="AR137" s="1"/>
      <c r="AS137" s="1"/>
      <c r="AT137" s="1"/>
      <c r="AU137" s="1"/>
      <c r="AV137" s="1"/>
      <c r="AW137" s="1"/>
      <c r="AX137" s="1"/>
      <c r="AY137" s="1"/>
      <c r="AZ137" s="1"/>
      <c r="BA137" s="1"/>
      <c r="BB137" s="1"/>
      <c r="BC137" s="1"/>
    </row>
    <row r="138" spans="3:55" ht="24" customHeight="1">
      <c r="V138" s="70"/>
      <c r="X138" s="70"/>
      <c r="Y138" s="70"/>
      <c r="Z138" s="70"/>
      <c r="AA138" s="70"/>
      <c r="AB138" s="70"/>
      <c r="AC138" t="s">
        <v>78</v>
      </c>
      <c r="AR138" s="70" t="s">
        <v>0</v>
      </c>
      <c r="AS138" s="70" t="s">
        <v>0</v>
      </c>
      <c r="AT138" s="70" t="s">
        <v>0</v>
      </c>
      <c r="AU138" s="70" t="s">
        <v>0</v>
      </c>
      <c r="AV138" s="70" t="s">
        <v>0</v>
      </c>
      <c r="AW138" s="70" t="s">
        <v>0</v>
      </c>
      <c r="AX138" s="70" t="s">
        <v>0</v>
      </c>
      <c r="AY138" s="70" t="s">
        <v>0</v>
      </c>
      <c r="AZ138" s="70" t="s">
        <v>0</v>
      </c>
      <c r="BA138" s="70" t="s">
        <v>0</v>
      </c>
      <c r="BB138" s="70" t="s">
        <v>0</v>
      </c>
      <c r="BC138" s="70" t="s">
        <v>0</v>
      </c>
    </row>
    <row r="139" spans="3:55" ht="24" customHeight="1">
      <c r="V139" s="70"/>
      <c r="X139" s="70"/>
      <c r="Y139" s="70"/>
      <c r="Z139" s="70"/>
      <c r="AA139" s="70"/>
      <c r="AB139" s="70"/>
      <c r="AC139" s="36" t="s">
        <v>67</v>
      </c>
      <c r="AD139" s="1">
        <v>1</v>
      </c>
      <c r="AE139" s="1">
        <v>2</v>
      </c>
      <c r="AF139" s="1">
        <v>3</v>
      </c>
      <c r="AG139" s="1">
        <v>4</v>
      </c>
      <c r="AH139" s="1">
        <v>5</v>
      </c>
      <c r="AI139" s="1">
        <v>6</v>
      </c>
      <c r="AJ139" s="1">
        <v>7</v>
      </c>
      <c r="AK139" s="1">
        <v>8</v>
      </c>
      <c r="AL139" s="1">
        <v>9</v>
      </c>
      <c r="AM139" s="1">
        <v>10</v>
      </c>
      <c r="AN139" s="1">
        <v>11</v>
      </c>
      <c r="AO139" s="1">
        <v>12</v>
      </c>
      <c r="AQ139" s="36" t="s">
        <v>67</v>
      </c>
      <c r="AR139" s="1">
        <v>1</v>
      </c>
      <c r="AS139" s="1">
        <v>2</v>
      </c>
      <c r="AT139" s="1">
        <v>3</v>
      </c>
      <c r="AU139" s="1">
        <v>4</v>
      </c>
      <c r="AV139" s="1">
        <v>5</v>
      </c>
      <c r="AW139" s="1">
        <v>6</v>
      </c>
      <c r="AX139" s="1">
        <v>7</v>
      </c>
      <c r="AY139" s="1">
        <v>8</v>
      </c>
      <c r="AZ139" s="1">
        <v>9</v>
      </c>
      <c r="BA139" s="1">
        <v>10</v>
      </c>
      <c r="BB139" s="1">
        <v>11</v>
      </c>
      <c r="BC139" s="1">
        <v>12</v>
      </c>
    </row>
    <row r="140" spans="3:55" ht="24" customHeight="1">
      <c r="V140" s="70"/>
      <c r="X140" s="70"/>
      <c r="Y140" s="70"/>
      <c r="Z140" s="70"/>
      <c r="AA140" s="70"/>
      <c r="AB140" s="70"/>
      <c r="AC140" s="42" t="s">
        <v>70</v>
      </c>
      <c r="AD140" s="1"/>
      <c r="AQ140" s="42" t="s">
        <v>70</v>
      </c>
      <c r="AR140" s="1"/>
      <c r="AS140" s="1"/>
      <c r="AT140" s="1"/>
      <c r="AU140" s="1"/>
      <c r="AV140" s="1"/>
      <c r="AW140" s="1"/>
      <c r="AX140" s="1"/>
      <c r="AY140" s="1"/>
      <c r="AZ140" s="1"/>
      <c r="BA140" s="1"/>
      <c r="BB140" s="1"/>
      <c r="BC140" s="1"/>
    </row>
    <row r="141" spans="3:55" ht="24" customHeight="1">
      <c r="V141" s="70"/>
      <c r="X141" s="70"/>
      <c r="Y141" s="70"/>
      <c r="Z141" s="70"/>
      <c r="AA141" s="70"/>
      <c r="AB141" s="70"/>
      <c r="AC141" s="1">
        <v>1</v>
      </c>
      <c r="AD141" s="38" cm="1">
        <f t="array" aca="1" ref="AD141:AO144" ca="1">_xlfn.RANDARRAY(4,12,0,4,TRUE)</f>
        <v>4</v>
      </c>
      <c r="AE141" s="38">
        <f ca="1"/>
        <v>0</v>
      </c>
      <c r="AF141" s="38">
        <f ca="1"/>
        <v>4</v>
      </c>
      <c r="AG141" s="38">
        <f ca="1"/>
        <v>2</v>
      </c>
      <c r="AH141" s="38">
        <f ca="1"/>
        <v>1</v>
      </c>
      <c r="AI141" s="38">
        <f ca="1"/>
        <v>3</v>
      </c>
      <c r="AJ141" s="38">
        <f ca="1"/>
        <v>2</v>
      </c>
      <c r="AK141" s="38">
        <f ca="1"/>
        <v>2</v>
      </c>
      <c r="AL141" s="38">
        <f ca="1"/>
        <v>2</v>
      </c>
      <c r="AM141" s="38">
        <f ca="1"/>
        <v>0</v>
      </c>
      <c r="AN141" s="38">
        <f ca="1"/>
        <v>2</v>
      </c>
      <c r="AO141" s="38">
        <f ca="1"/>
        <v>0</v>
      </c>
      <c r="AP141" s="70" t="s">
        <v>3</v>
      </c>
      <c r="AQ141" s="1">
        <v>1</v>
      </c>
      <c r="AR141" s="38" cm="1">
        <f t="array" aca="1" ref="AR141:BC144" ca="1">MMULT(_xlfn.ANCHORARRAY(AD141),AR125:BC136)</f>
        <v>4</v>
      </c>
      <c r="AS141" s="38">
        <f ca="1"/>
        <v>3.9977888854523056</v>
      </c>
      <c r="AT141" s="38">
        <f ca="1"/>
        <v>3.9994934610139801</v>
      </c>
      <c r="AU141" s="38">
        <f ca="1"/>
        <v>3.4515454275531821</v>
      </c>
      <c r="AV141" s="38">
        <f ca="1"/>
        <v>3.2317627540832587</v>
      </c>
      <c r="AW141" s="38">
        <f ca="1"/>
        <v>3.6881129034346789</v>
      </c>
      <c r="AX141" s="38">
        <f ca="1"/>
        <v>2.6932581980117245</v>
      </c>
      <c r="AY141" s="38">
        <f ca="1"/>
        <v>2.0941724039846874</v>
      </c>
      <c r="AZ141" s="38">
        <f ca="1"/>
        <v>2.0089958762487936</v>
      </c>
      <c r="BA141" s="38">
        <f ca="1"/>
        <v>2.7296580969152369</v>
      </c>
      <c r="BB141" s="38">
        <f ca="1"/>
        <v>1.6068236625699011</v>
      </c>
      <c r="BC141" s="38">
        <f ca="1"/>
        <v>2.4535146995141175</v>
      </c>
    </row>
    <row r="142" spans="3:55" ht="24" customHeight="1">
      <c r="V142" s="70"/>
      <c r="X142" s="70"/>
      <c r="Y142" s="70"/>
      <c r="Z142" s="70"/>
      <c r="AA142" s="70"/>
      <c r="AB142" s="70"/>
      <c r="AC142" s="1">
        <v>2</v>
      </c>
      <c r="AD142" s="39">
        <f ca="1"/>
        <v>4</v>
      </c>
      <c r="AE142" s="39">
        <f ca="1"/>
        <v>0</v>
      </c>
      <c r="AF142" s="39">
        <f ca="1"/>
        <v>4</v>
      </c>
      <c r="AG142" s="39">
        <f ca="1"/>
        <v>3</v>
      </c>
      <c r="AH142" s="39">
        <f ca="1"/>
        <v>3</v>
      </c>
      <c r="AI142" s="39">
        <f ca="1"/>
        <v>2</v>
      </c>
      <c r="AJ142" s="39">
        <f ca="1"/>
        <v>0</v>
      </c>
      <c r="AK142" s="39">
        <f ca="1"/>
        <v>4</v>
      </c>
      <c r="AL142" s="39">
        <f ca="1"/>
        <v>1</v>
      </c>
      <c r="AM142" s="39">
        <f ca="1"/>
        <v>4</v>
      </c>
      <c r="AN142" s="39">
        <f ca="1"/>
        <v>2</v>
      </c>
      <c r="AO142" s="39">
        <f ca="1"/>
        <v>0</v>
      </c>
      <c r="AP142" s="70" t="s">
        <v>3</v>
      </c>
      <c r="AQ142" s="1">
        <v>2</v>
      </c>
      <c r="AR142" s="39">
        <f ca="1"/>
        <v>4</v>
      </c>
      <c r="AS142" s="39">
        <f ca="1"/>
        <v>3.9977888854523056</v>
      </c>
      <c r="AT142" s="39">
        <f ca="1"/>
        <v>3.9994934610139801</v>
      </c>
      <c r="AU142" s="39">
        <f ca="1"/>
        <v>3.7255888511225317</v>
      </c>
      <c r="AV142" s="39">
        <f ca="1"/>
        <v>3.6159615749650933</v>
      </c>
      <c r="AW142" s="39">
        <f ca="1"/>
        <v>3.8432653988878256</v>
      </c>
      <c r="AX142" s="39">
        <f ca="1"/>
        <v>2.3730885095486332</v>
      </c>
      <c r="AY142" s="39">
        <f ca="1"/>
        <v>2.108295483321446</v>
      </c>
      <c r="AZ142" s="39">
        <f ca="1"/>
        <v>1.6789666947682118</v>
      </c>
      <c r="BA142" s="39">
        <f ca="1"/>
        <v>3.1714724414131643</v>
      </c>
      <c r="BB142" s="39">
        <f ca="1"/>
        <v>2.2055128395193635</v>
      </c>
      <c r="BC142" s="39">
        <f ca="1"/>
        <v>2.8247924944316427</v>
      </c>
    </row>
    <row r="143" spans="3:55" ht="24" customHeight="1">
      <c r="V143" s="70"/>
      <c r="X143" s="70"/>
      <c r="Y143" s="70"/>
      <c r="Z143" s="70"/>
      <c r="AA143" s="70"/>
      <c r="AB143" s="70"/>
      <c r="AC143" s="1">
        <v>3</v>
      </c>
      <c r="AD143" s="39">
        <f ca="1"/>
        <v>3</v>
      </c>
      <c r="AE143" s="39">
        <f ca="1"/>
        <v>4</v>
      </c>
      <c r="AF143" s="39">
        <f ca="1"/>
        <v>0</v>
      </c>
      <c r="AG143" s="39">
        <f ca="1"/>
        <v>1</v>
      </c>
      <c r="AH143" s="39">
        <f ca="1"/>
        <v>2</v>
      </c>
      <c r="AI143" s="39">
        <f ca="1"/>
        <v>3</v>
      </c>
      <c r="AJ143" s="39">
        <f ca="1"/>
        <v>2</v>
      </c>
      <c r="AK143" s="39">
        <f ca="1"/>
        <v>4</v>
      </c>
      <c r="AL143" s="39">
        <f ca="1"/>
        <v>0</v>
      </c>
      <c r="AM143" s="39">
        <f ca="1"/>
        <v>3</v>
      </c>
      <c r="AN143" s="39">
        <f ca="1"/>
        <v>1</v>
      </c>
      <c r="AO143" s="39">
        <f ca="1"/>
        <v>1</v>
      </c>
      <c r="AP143" s="70" t="s">
        <v>3</v>
      </c>
      <c r="AQ143" s="1">
        <v>3</v>
      </c>
      <c r="AR143" s="39">
        <f ca="1"/>
        <v>3</v>
      </c>
      <c r="AS143" s="39">
        <f ca="1"/>
        <v>3.0005527786369237</v>
      </c>
      <c r="AT143" s="39">
        <f ca="1"/>
        <v>1.8676480576527348</v>
      </c>
      <c r="AU143" s="39">
        <f ca="1"/>
        <v>1.6298748134802832</v>
      </c>
      <c r="AV143" s="39">
        <f ca="1"/>
        <v>1.0822005789273472</v>
      </c>
      <c r="AW143" s="39">
        <f ca="1"/>
        <v>1.4233189875639927</v>
      </c>
      <c r="AX143" s="39">
        <f ca="1"/>
        <v>1.0659503451534975</v>
      </c>
      <c r="AY143" s="39">
        <f ca="1"/>
        <v>2.8561439012837888</v>
      </c>
      <c r="AZ143" s="39">
        <f ca="1"/>
        <v>1.9921320331342944</v>
      </c>
      <c r="BA143" s="39">
        <f ca="1"/>
        <v>1.1250424637574974</v>
      </c>
      <c r="BB143" s="39">
        <f ca="1"/>
        <v>1.9952680991242733</v>
      </c>
      <c r="BC143" s="39">
        <f ca="1"/>
        <v>1.105079182677275</v>
      </c>
    </row>
    <row r="144" spans="3:55" ht="24" customHeight="1">
      <c r="V144" s="70"/>
      <c r="X144" s="70"/>
      <c r="Y144" s="70"/>
      <c r="Z144" s="70"/>
      <c r="AA144" s="70"/>
      <c r="AB144" s="70"/>
      <c r="AC144" s="1">
        <v>4</v>
      </c>
      <c r="AD144" s="40">
        <f ca="1"/>
        <v>1</v>
      </c>
      <c r="AE144" s="40">
        <f ca="1"/>
        <v>1</v>
      </c>
      <c r="AF144" s="40">
        <f ca="1"/>
        <v>2</v>
      </c>
      <c r="AG144" s="40">
        <f ca="1"/>
        <v>2</v>
      </c>
      <c r="AH144" s="40">
        <f ca="1"/>
        <v>2</v>
      </c>
      <c r="AI144" s="40">
        <f ca="1"/>
        <v>4</v>
      </c>
      <c r="AJ144" s="40">
        <f ca="1"/>
        <v>1</v>
      </c>
      <c r="AK144" s="40">
        <f ca="1"/>
        <v>1</v>
      </c>
      <c r="AL144" s="40">
        <f ca="1"/>
        <v>1</v>
      </c>
      <c r="AM144" s="40">
        <f ca="1"/>
        <v>4</v>
      </c>
      <c r="AN144" s="40">
        <f ca="1"/>
        <v>1</v>
      </c>
      <c r="AO144" s="40">
        <f ca="1"/>
        <v>4</v>
      </c>
      <c r="AP144" s="70" t="s">
        <v>3</v>
      </c>
      <c r="AQ144" s="1">
        <v>4</v>
      </c>
      <c r="AR144" s="40">
        <f ca="1"/>
        <v>1</v>
      </c>
      <c r="AS144" s="40">
        <f ca="1"/>
        <v>1</v>
      </c>
      <c r="AT144" s="40">
        <f ca="1"/>
        <v>1.377492859031257</v>
      </c>
      <c r="AU144" s="40">
        <f ca="1"/>
        <v>1.5480868471386993</v>
      </c>
      <c r="AV144" s="40">
        <f ca="1"/>
        <v>1.7673485231804527</v>
      </c>
      <c r="AW144" s="40">
        <f ca="1"/>
        <v>1.5781338438575798</v>
      </c>
      <c r="AX144" s="40">
        <f ca="1"/>
        <v>1.6533709009941373</v>
      </c>
      <c r="AY144" s="40">
        <f ca="1"/>
        <v>1.0528720833208141</v>
      </c>
      <c r="AZ144" s="40">
        <f ca="1"/>
        <v>1.0050631457101067</v>
      </c>
      <c r="BA144" s="40">
        <f ca="1"/>
        <v>1.8711181936447974</v>
      </c>
      <c r="BB144" s="40">
        <f ca="1"/>
        <v>1.6009249110080255</v>
      </c>
      <c r="BC144" s="40">
        <f ca="1"/>
        <v>1.9715204401236799</v>
      </c>
    </row>
    <row r="145" spans="1:51" ht="24" customHeight="1">
      <c r="R145" s="70"/>
      <c r="T145" s="70"/>
      <c r="U145" s="70"/>
      <c r="V145" s="70"/>
      <c r="W145" s="70"/>
      <c r="X145" s="70"/>
      <c r="AN145" s="1"/>
      <c r="AO145" s="1"/>
      <c r="AP145" s="1"/>
      <c r="AQ145" s="1"/>
      <c r="AR145" s="1"/>
      <c r="AS145" s="1"/>
      <c r="AT145" s="1"/>
      <c r="AU145" s="1"/>
      <c r="AV145" s="1"/>
      <c r="AW145" s="1"/>
      <c r="AX145" s="1"/>
      <c r="AY145" s="1"/>
    </row>
    <row r="146" spans="1:51" ht="24" customHeight="1">
      <c r="R146" s="70"/>
      <c r="T146" s="70"/>
      <c r="U146" s="70"/>
      <c r="V146" s="70"/>
      <c r="W146" s="70"/>
      <c r="X146" s="70"/>
      <c r="AN146" s="1"/>
      <c r="AO146" s="1"/>
      <c r="AP146" s="1"/>
      <c r="AQ146" s="1"/>
      <c r="AR146" s="1"/>
      <c r="AS146" s="1"/>
      <c r="AT146" s="1"/>
      <c r="AU146" s="1"/>
      <c r="AV146" s="1"/>
      <c r="AW146" s="1"/>
      <c r="AX146" s="1"/>
      <c r="AY146" s="1"/>
    </row>
    <row r="147" spans="1:51" ht="24" customHeight="1">
      <c r="R147" s="70"/>
      <c r="T147" s="70"/>
      <c r="U147" s="70"/>
      <c r="V147" s="70"/>
      <c r="W147" s="70"/>
      <c r="X147" s="70"/>
      <c r="AN147" s="1"/>
      <c r="AO147" s="1"/>
      <c r="AP147" s="1"/>
      <c r="AQ147" s="1"/>
      <c r="AR147" s="1"/>
      <c r="AS147" s="1"/>
      <c r="AT147" s="1"/>
      <c r="AU147" s="1"/>
      <c r="AV147" s="1"/>
      <c r="AW147" s="1"/>
      <c r="AX147" s="1"/>
      <c r="AY147" s="1"/>
    </row>
    <row r="148" spans="1:51" ht="24" customHeight="1">
      <c r="R148" s="70"/>
      <c r="T148" s="70"/>
      <c r="U148" s="70"/>
      <c r="V148" s="70"/>
      <c r="W148" s="70"/>
      <c r="X148" s="70"/>
      <c r="AN148" s="1"/>
      <c r="AO148" s="1"/>
      <c r="AP148" s="1"/>
      <c r="AQ148" s="1"/>
      <c r="AR148" s="1"/>
      <c r="AS148" s="1"/>
      <c r="AT148" s="1"/>
      <c r="AU148" s="1"/>
      <c r="AV148" s="1"/>
      <c r="AW148" s="1"/>
      <c r="AX148" s="1"/>
      <c r="AY148" s="1"/>
    </row>
    <row r="149" spans="1:51" ht="24" customHeight="1">
      <c r="R149" s="70"/>
      <c r="T149" s="70"/>
      <c r="U149" s="70"/>
      <c r="V149" s="70"/>
      <c r="W149" s="70"/>
      <c r="X149" s="70"/>
      <c r="AN149" s="1"/>
      <c r="AO149" s="1"/>
      <c r="AP149" s="1"/>
      <c r="AQ149" s="1"/>
      <c r="AR149" s="1"/>
      <c r="AS149" s="1"/>
      <c r="AT149" s="1"/>
      <c r="AU149" s="1"/>
      <c r="AV149" s="1"/>
      <c r="AW149" s="1"/>
      <c r="AX149" s="1"/>
      <c r="AY149" s="1"/>
    </row>
    <row r="150" spans="1:51" ht="24" customHeight="1">
      <c r="R150" s="70"/>
      <c r="T150" s="70"/>
      <c r="U150" s="70"/>
      <c r="V150" s="70"/>
      <c r="W150" s="70"/>
      <c r="X150" s="70"/>
      <c r="AN150" s="1"/>
      <c r="AO150" s="1"/>
      <c r="AP150" s="1"/>
      <c r="AQ150" s="1"/>
      <c r="AR150" s="1"/>
      <c r="AS150" s="1"/>
      <c r="AT150" s="1"/>
      <c r="AU150" s="1"/>
      <c r="AV150" s="1"/>
      <c r="AW150" s="1"/>
      <c r="AX150" s="1"/>
      <c r="AY150" s="1"/>
    </row>
    <row r="151" spans="1:51" ht="24" customHeight="1">
      <c r="R151" s="70"/>
      <c r="T151" s="70"/>
      <c r="U151" s="70"/>
      <c r="V151" s="70"/>
      <c r="W151" s="70"/>
      <c r="X151" s="70"/>
      <c r="AN151" s="1"/>
      <c r="AO151" s="1"/>
      <c r="AP151" s="1"/>
      <c r="AQ151" s="1"/>
      <c r="AR151" s="1"/>
      <c r="AS151" s="1"/>
      <c r="AT151" s="1"/>
      <c r="AU151" s="1"/>
      <c r="AV151" s="1"/>
      <c r="AW151" s="1"/>
      <c r="AX151" s="1"/>
      <c r="AY151" s="1"/>
    </row>
    <row r="152" spans="1:51" ht="24" customHeight="1">
      <c r="R152" s="70"/>
      <c r="T152" s="70"/>
      <c r="U152" s="70"/>
      <c r="V152" s="70"/>
      <c r="W152" s="70"/>
      <c r="X152" s="70"/>
      <c r="AN152" s="1"/>
      <c r="AO152" s="1"/>
      <c r="AP152" s="1"/>
      <c r="AQ152" s="1"/>
      <c r="AR152" s="1"/>
      <c r="AS152" s="1"/>
      <c r="AT152" s="1"/>
      <c r="AU152" s="1"/>
      <c r="AV152" s="1"/>
      <c r="AW152" s="1"/>
      <c r="AX152" s="1"/>
      <c r="AY152" s="1"/>
    </row>
    <row r="154" spans="1:51" s="3" customFormat="1" ht="37.15">
      <c r="A154" s="3" t="s">
        <v>82</v>
      </c>
    </row>
    <row r="156" spans="1:51" ht="24" customHeight="1">
      <c r="R156" s="68"/>
      <c r="S156" s="68"/>
      <c r="T156" s="68"/>
      <c r="U156" s="68"/>
      <c r="V156" s="68"/>
      <c r="W156" s="68"/>
      <c r="X156" s="68"/>
      <c r="Z156" s="68"/>
      <c r="AA156" s="68"/>
      <c r="AB156" s="68"/>
      <c r="AC156" s="68" t="s">
        <v>69</v>
      </c>
      <c r="AD156" s="68"/>
      <c r="AE156" s="68"/>
    </row>
    <row r="157" spans="1:51" ht="24" customHeight="1">
      <c r="V157" s="68"/>
      <c r="W157" s="68"/>
      <c r="X157" s="68"/>
      <c r="Y157" s="68"/>
      <c r="Z157" s="68"/>
      <c r="AA157" s="68"/>
      <c r="AB157" s="68"/>
      <c r="AC157" s="69" t="s">
        <v>67</v>
      </c>
      <c r="AD157" s="70">
        <v>1</v>
      </c>
      <c r="AE157" s="70">
        <v>2</v>
      </c>
      <c r="AF157" s="70">
        <v>3</v>
      </c>
      <c r="AG157" s="70">
        <v>4</v>
      </c>
      <c r="AH157" s="70">
        <v>5</v>
      </c>
      <c r="AI157" s="70">
        <v>6</v>
      </c>
      <c r="AJ157" s="70">
        <v>7</v>
      </c>
      <c r="AK157" s="70">
        <v>8</v>
      </c>
      <c r="AL157" s="70">
        <v>9</v>
      </c>
      <c r="AM157" s="70">
        <v>10</v>
      </c>
      <c r="AN157" s="70">
        <v>11</v>
      </c>
      <c r="AO157" s="70">
        <v>12</v>
      </c>
    </row>
    <row r="158" spans="1:51" ht="24" customHeight="1">
      <c r="V158" s="68"/>
      <c r="W158" s="68"/>
      <c r="X158" s="68"/>
      <c r="Y158" s="68"/>
      <c r="Z158" s="68"/>
      <c r="AA158" s="68"/>
      <c r="AB158" s="68"/>
      <c r="AC158" s="71" t="s">
        <v>80</v>
      </c>
      <c r="AD158" s="70"/>
      <c r="AE158" s="68"/>
      <c r="AF158" s="68"/>
      <c r="AG158" s="68"/>
      <c r="AH158" s="68"/>
      <c r="AI158" s="68"/>
    </row>
    <row r="159" spans="1:51" ht="24" customHeight="1">
      <c r="V159" s="68"/>
      <c r="W159" s="68"/>
      <c r="X159" s="68"/>
      <c r="Y159" s="68"/>
      <c r="Z159" s="68"/>
      <c r="AA159" s="68"/>
      <c r="AB159" s="68"/>
      <c r="AC159" s="70">
        <v>1</v>
      </c>
      <c r="AD159" s="72">
        <v>4</v>
      </c>
      <c r="AE159" s="73">
        <v>4</v>
      </c>
      <c r="AF159" s="73">
        <v>5</v>
      </c>
      <c r="AG159" s="73">
        <v>5</v>
      </c>
      <c r="AH159" s="73">
        <v>4</v>
      </c>
      <c r="AI159" s="73">
        <v>4</v>
      </c>
      <c r="AJ159" s="73">
        <v>0</v>
      </c>
      <c r="AK159" s="73">
        <v>2</v>
      </c>
      <c r="AL159" s="73">
        <v>2</v>
      </c>
      <c r="AM159" s="73">
        <v>0</v>
      </c>
      <c r="AN159" s="73">
        <v>2</v>
      </c>
      <c r="AO159" s="73">
        <v>0</v>
      </c>
    </row>
    <row r="160" spans="1:51" ht="24" customHeight="1">
      <c r="V160" s="68"/>
      <c r="W160" s="68"/>
      <c r="X160" s="68"/>
      <c r="Y160" s="68"/>
      <c r="Z160" s="68"/>
      <c r="AA160" s="68"/>
      <c r="AB160" s="68"/>
      <c r="AC160" s="70">
        <v>2</v>
      </c>
      <c r="AD160" s="74">
        <v>0</v>
      </c>
      <c r="AE160" s="75">
        <v>0</v>
      </c>
      <c r="AF160" s="75">
        <v>-1</v>
      </c>
      <c r="AG160" s="75">
        <v>0</v>
      </c>
      <c r="AH160" s="75">
        <v>0</v>
      </c>
      <c r="AI160" s="75">
        <v>1</v>
      </c>
      <c r="AJ160" s="75">
        <v>0</v>
      </c>
      <c r="AK160" s="75">
        <v>1</v>
      </c>
      <c r="AL160" s="75">
        <v>1</v>
      </c>
      <c r="AM160" s="75">
        <v>1</v>
      </c>
      <c r="AN160" s="75">
        <v>1</v>
      </c>
      <c r="AO160" s="75">
        <v>1</v>
      </c>
    </row>
    <row r="161" spans="2:55" ht="24" customHeight="1">
      <c r="V161" s="68"/>
      <c r="W161" s="68"/>
      <c r="X161" s="68"/>
      <c r="Y161" s="68"/>
      <c r="Z161" s="68"/>
      <c r="AA161" s="68"/>
      <c r="AB161" s="68"/>
      <c r="AC161" s="70">
        <v>3</v>
      </c>
      <c r="AD161" s="74">
        <v>1</v>
      </c>
      <c r="AE161" s="75">
        <v>2</v>
      </c>
      <c r="AF161" s="75">
        <v>0</v>
      </c>
      <c r="AG161" s="75">
        <v>2</v>
      </c>
      <c r="AH161" s="75">
        <v>0</v>
      </c>
      <c r="AI161" s="75">
        <v>3</v>
      </c>
      <c r="AJ161" s="75">
        <v>0</v>
      </c>
      <c r="AK161" s="75">
        <v>3</v>
      </c>
      <c r="AL161" s="75">
        <v>4</v>
      </c>
      <c r="AM161" s="75">
        <v>0</v>
      </c>
      <c r="AN161" s="75">
        <v>4</v>
      </c>
      <c r="AO161" s="75">
        <v>0</v>
      </c>
    </row>
    <row r="162" spans="2:55" ht="24" customHeight="1">
      <c r="D162" s="1" t="s">
        <v>83</v>
      </c>
      <c r="E162" s="70" cm="1">
        <f t="array" ref="E162:P162">_xlfn.CEILING.MATH(E163:P163/4)</f>
        <v>1</v>
      </c>
      <c r="F162" s="70">
        <v>1</v>
      </c>
      <c r="G162" s="70">
        <v>1</v>
      </c>
      <c r="H162" s="70">
        <v>1</v>
      </c>
      <c r="I162" s="70">
        <v>2</v>
      </c>
      <c r="J162" s="70">
        <v>2</v>
      </c>
      <c r="K162" s="70">
        <v>2</v>
      </c>
      <c r="L162" s="70">
        <v>2</v>
      </c>
      <c r="M162" s="70">
        <v>3</v>
      </c>
      <c r="N162" s="70">
        <v>3</v>
      </c>
      <c r="O162" s="70">
        <v>3</v>
      </c>
      <c r="P162" s="70">
        <v>3</v>
      </c>
      <c r="V162" s="68"/>
      <c r="W162" s="68"/>
      <c r="X162" s="68"/>
      <c r="Y162" s="68"/>
      <c r="Z162" s="68"/>
      <c r="AA162" s="68"/>
      <c r="AB162" s="68"/>
      <c r="AC162" s="70">
        <v>4</v>
      </c>
      <c r="AD162" s="76">
        <v>3</v>
      </c>
      <c r="AE162" s="77">
        <v>5</v>
      </c>
      <c r="AF162" s="77">
        <v>4</v>
      </c>
      <c r="AG162" s="77">
        <v>4</v>
      </c>
      <c r="AH162" s="77">
        <v>5</v>
      </c>
      <c r="AI162" s="77">
        <v>4</v>
      </c>
      <c r="AJ162" s="77">
        <v>5</v>
      </c>
      <c r="AK162" s="77">
        <v>5</v>
      </c>
      <c r="AL162" s="77">
        <v>5</v>
      </c>
      <c r="AM162" s="77">
        <v>5</v>
      </c>
      <c r="AN162" s="77">
        <v>5</v>
      </c>
      <c r="AO162" s="77">
        <v>5</v>
      </c>
    </row>
    <row r="163" spans="2:55" ht="24" customHeight="1">
      <c r="D163" s="69" t="s">
        <v>67</v>
      </c>
      <c r="E163" s="70">
        <v>1</v>
      </c>
      <c r="F163" s="70">
        <v>2</v>
      </c>
      <c r="G163" s="70">
        <v>3</v>
      </c>
      <c r="H163" s="70">
        <v>4</v>
      </c>
      <c r="I163" s="70">
        <v>5</v>
      </c>
      <c r="J163" s="70">
        <v>6</v>
      </c>
      <c r="K163" s="70">
        <v>7</v>
      </c>
      <c r="L163" s="70">
        <v>8</v>
      </c>
      <c r="M163" s="70">
        <v>9</v>
      </c>
      <c r="N163" s="70">
        <v>10</v>
      </c>
      <c r="O163" s="70">
        <v>11</v>
      </c>
      <c r="P163" s="70">
        <v>12</v>
      </c>
      <c r="V163" s="68" t="s">
        <v>73</v>
      </c>
      <c r="W163" s="68"/>
      <c r="X163" s="70"/>
      <c r="Y163" s="68"/>
      <c r="Z163" s="68"/>
      <c r="AA163" s="68"/>
      <c r="AB163" s="68"/>
      <c r="AC163" s="68"/>
      <c r="AD163" s="70" t="s">
        <v>0</v>
      </c>
      <c r="AE163" s="70" t="s">
        <v>0</v>
      </c>
      <c r="AF163" s="70" t="s">
        <v>0</v>
      </c>
      <c r="AG163" s="70" t="s">
        <v>0</v>
      </c>
      <c r="AH163" s="70" t="s">
        <v>0</v>
      </c>
      <c r="AI163" s="70" t="s">
        <v>0</v>
      </c>
      <c r="AJ163" s="70" t="s">
        <v>0</v>
      </c>
      <c r="AK163" s="70" t="s">
        <v>0</v>
      </c>
      <c r="AL163" s="70" t="s">
        <v>0</v>
      </c>
      <c r="AM163" s="70" t="s">
        <v>0</v>
      </c>
      <c r="AN163" s="70" t="s">
        <v>0</v>
      </c>
      <c r="AO163" s="70" t="s">
        <v>0</v>
      </c>
    </row>
    <row r="164" spans="2:55" ht="24" customHeight="1">
      <c r="B164" s="1" t="s">
        <v>83</v>
      </c>
      <c r="C164" s="69" t="s">
        <v>67</v>
      </c>
      <c r="V164" s="69" t="s">
        <v>67</v>
      </c>
      <c r="W164" s="71" t="s">
        <v>80</v>
      </c>
      <c r="X164" s="70">
        <v>1</v>
      </c>
      <c r="Y164" s="70">
        <v>2</v>
      </c>
      <c r="Z164" s="70">
        <v>3</v>
      </c>
      <c r="AA164" s="70">
        <v>4</v>
      </c>
      <c r="AB164" s="68"/>
      <c r="AC164" s="68"/>
      <c r="AD164" s="68"/>
      <c r="AE164" s="68"/>
      <c r="AF164" s="68"/>
      <c r="AG164" s="68"/>
      <c r="AH164" s="68"/>
      <c r="AI164" s="68"/>
    </row>
    <row r="165" spans="2:55" ht="24" customHeight="1">
      <c r="B165" s="70" cm="1">
        <f t="array" ref="B165:B176">_xlfn.CEILING.MATH(C165:C176/4)</f>
        <v>1</v>
      </c>
      <c r="C165" s="70">
        <v>1</v>
      </c>
      <c r="E165" cm="1">
        <f t="array" ref="E165:P176">IF(_xlfn.ANCHORARRAY(E162)=_xlfn.ANCHORARRAY(B165),1,-999)</f>
        <v>1</v>
      </c>
      <c r="F165">
        <v>1</v>
      </c>
      <c r="G165">
        <v>1</v>
      </c>
      <c r="H165">
        <v>1</v>
      </c>
      <c r="I165">
        <v>-999</v>
      </c>
      <c r="J165">
        <v>-999</v>
      </c>
      <c r="K165">
        <v>-999</v>
      </c>
      <c r="L165">
        <v>-999</v>
      </c>
      <c r="M165">
        <v>-999</v>
      </c>
      <c r="N165">
        <v>-999</v>
      </c>
      <c r="O165">
        <v>-999</v>
      </c>
      <c r="P165">
        <v>-999</v>
      </c>
      <c r="V165" s="70">
        <v>1</v>
      </c>
      <c r="W165" s="68"/>
      <c r="X165" s="78">
        <v>5</v>
      </c>
      <c r="Y165" s="79">
        <v>4</v>
      </c>
      <c r="Z165" s="79">
        <v>0</v>
      </c>
      <c r="AA165" s="80">
        <v>4</v>
      </c>
      <c r="AB165" s="70" t="s">
        <v>3</v>
      </c>
      <c r="AC165" s="68"/>
      <c r="AD165" s="70" cm="1">
        <f t="array" ref="AD165:AO176">MMULT(X165:AA176,AD159:AO162)/SQRT(4)+_xlfn.ANCHORARRAY(E165)</f>
        <v>17</v>
      </c>
      <c r="AE165" s="70">
        <v>21</v>
      </c>
      <c r="AF165" s="70">
        <v>19.5</v>
      </c>
      <c r="AG165" s="70">
        <v>21.5</v>
      </c>
      <c r="AH165" s="70">
        <v>-979</v>
      </c>
      <c r="AI165" s="70">
        <v>-979</v>
      </c>
      <c r="AJ165">
        <v>-989</v>
      </c>
      <c r="AK165">
        <v>-982</v>
      </c>
      <c r="AL165">
        <v>-982</v>
      </c>
      <c r="AM165">
        <v>-987</v>
      </c>
      <c r="AN165">
        <v>-982</v>
      </c>
      <c r="AO165">
        <v>-987</v>
      </c>
      <c r="AQ165" s="70" t="s">
        <v>3</v>
      </c>
      <c r="AR165" s="18" cm="1">
        <f t="array" ref="AR165:AR176">_xlfn.LET(_xlpm.x,AD165:AD176, EXP(_xlpm.x) / SUM(EXP(_xlpm.x)))</f>
        <v>0.45167665054473038</v>
      </c>
      <c r="AS165" s="18" cm="1">
        <f t="array" ref="AS165:AS176">_xlfn.LET(_xlpm.x,AE165:AE176, EXP(_xlpm.x) / SUM(EXP(_xlpm.x)))</f>
        <v>0.23266659323804048</v>
      </c>
      <c r="AT165" s="18" cm="1">
        <f t="array" ref="AT165:AT176">_xlfn.LET(_xlpm.x,AF165:AF176, EXP(_xlpm.x) / SUM(EXP(_xlpm.x)))</f>
        <v>0.30717668574854728</v>
      </c>
      <c r="AU165" s="18" cm="1">
        <f t="array" ref="AU165:AU176">_xlfn.LET(_xlpm.x,AG165:AG176, EXP(_xlpm.x) / SUM(EXP(_xlpm.x)))</f>
        <v>0.45182122153427129</v>
      </c>
      <c r="AV165" s="18" cm="1">
        <f t="array" ref="AV165:AV176">_xlfn.LET(_xlpm.x,AH165:AH176, EXP(_xlpm.x) / SUM(EXP(_xlpm.x)))</f>
        <v>0</v>
      </c>
      <c r="AW165" s="18" cm="1">
        <f t="array" ref="AW165:AW176">_xlfn.LET(_xlpm.x,AI165:AI176, EXP(_xlpm.x) / SUM(EXP(_xlpm.x)))</f>
        <v>0</v>
      </c>
      <c r="AX165" s="18" cm="1">
        <f t="array" ref="AX165:AX176">_xlfn.LET(_xlpm.x,AJ165:AJ176, EXP(_xlpm.x) / SUM(EXP(_xlpm.x)))</f>
        <v>0</v>
      </c>
      <c r="AY165" s="18" cm="1">
        <f t="array" ref="AY165:AY176">_xlfn.LET(_xlpm.x,AK165:AK176, EXP(_xlpm.x) / SUM(EXP(_xlpm.x)))</f>
        <v>0</v>
      </c>
      <c r="AZ165" s="18" cm="1">
        <f t="array" ref="AZ165:AZ176">_xlfn.LET(_xlpm.x,AL165:AL176, EXP(_xlpm.x) / SUM(EXP(_xlpm.x)))</f>
        <v>0</v>
      </c>
      <c r="BA165" s="18" cm="1">
        <f t="array" ref="BA165:BA176">_xlfn.LET(_xlpm.x,AM165:AM176, EXP(_xlpm.x) / SUM(EXP(_xlpm.x)))</f>
        <v>0</v>
      </c>
      <c r="BB165" s="18" cm="1">
        <f t="array" ref="BB165:BB176">_xlfn.LET(_xlpm.x,AN165:AN176, EXP(_xlpm.x) / SUM(EXP(_xlpm.x)))</f>
        <v>0</v>
      </c>
      <c r="BC165" s="18" cm="1">
        <f t="array" ref="BC165:BC176">_xlfn.LET(_xlpm.x,AO165:AO176, EXP(_xlpm.x) / SUM(EXP(_xlpm.x)))</f>
        <v>0</v>
      </c>
    </row>
    <row r="166" spans="2:55" ht="24" customHeight="1">
      <c r="B166" s="70">
        <v>1</v>
      </c>
      <c r="C166" s="70">
        <v>2</v>
      </c>
      <c r="E166">
        <v>1</v>
      </c>
      <c r="F166">
        <v>1</v>
      </c>
      <c r="G166">
        <v>1</v>
      </c>
      <c r="H166">
        <v>1</v>
      </c>
      <c r="I166">
        <v>-999</v>
      </c>
      <c r="J166">
        <v>-999</v>
      </c>
      <c r="K166">
        <v>-999</v>
      </c>
      <c r="L166">
        <v>-999</v>
      </c>
      <c r="M166">
        <v>-999</v>
      </c>
      <c r="N166">
        <v>-999</v>
      </c>
      <c r="O166">
        <v>-999</v>
      </c>
      <c r="P166">
        <v>-999</v>
      </c>
      <c r="V166" s="70">
        <v>2</v>
      </c>
      <c r="W166" s="68"/>
      <c r="X166" s="81">
        <v>2</v>
      </c>
      <c r="Y166" s="82">
        <v>2</v>
      </c>
      <c r="Z166" s="82">
        <v>1</v>
      </c>
      <c r="AA166" s="77">
        <v>3</v>
      </c>
      <c r="AB166" s="70" t="s">
        <v>3</v>
      </c>
      <c r="AC166" s="68"/>
      <c r="AD166" s="70">
        <v>10</v>
      </c>
      <c r="AE166" s="70">
        <v>13.5</v>
      </c>
      <c r="AF166" s="70">
        <v>11</v>
      </c>
      <c r="AG166" s="70">
        <v>13</v>
      </c>
      <c r="AH166" s="70">
        <v>-987.5</v>
      </c>
      <c r="AI166" s="70">
        <v>-986.5</v>
      </c>
      <c r="AJ166">
        <v>-991.5</v>
      </c>
      <c r="AK166">
        <v>-987</v>
      </c>
      <c r="AL166">
        <v>-986.5</v>
      </c>
      <c r="AM166">
        <v>-990.5</v>
      </c>
      <c r="AN166">
        <v>-986.5</v>
      </c>
      <c r="AO166">
        <v>-990.5</v>
      </c>
      <c r="AQ166" s="70" t="s">
        <v>3</v>
      </c>
      <c r="AR166" s="19">
        <v>4.1187579189380912E-4</v>
      </c>
      <c r="AS166" s="19">
        <v>1.2868425617550383E-4</v>
      </c>
      <c r="AT166" s="19">
        <v>6.2500739247352096E-5</v>
      </c>
      <c r="AU166" s="19">
        <v>9.1931327029975119E-5</v>
      </c>
      <c r="AV166" s="19">
        <v>0</v>
      </c>
      <c r="AW166" s="19">
        <v>0</v>
      </c>
      <c r="AX166" s="19">
        <v>0</v>
      </c>
      <c r="AY166" s="19">
        <v>0</v>
      </c>
      <c r="AZ166" s="19">
        <v>0</v>
      </c>
      <c r="BA166" s="19">
        <v>0</v>
      </c>
      <c r="BB166" s="19">
        <v>0</v>
      </c>
      <c r="BC166" s="19">
        <v>0</v>
      </c>
    </row>
    <row r="167" spans="2:55" ht="24" customHeight="1">
      <c r="B167" s="70">
        <v>1</v>
      </c>
      <c r="C167" s="70">
        <v>3</v>
      </c>
      <c r="E167">
        <v>1</v>
      </c>
      <c r="F167">
        <v>1</v>
      </c>
      <c r="G167">
        <v>1</v>
      </c>
      <c r="H167">
        <v>1</v>
      </c>
      <c r="I167">
        <v>-999</v>
      </c>
      <c r="J167">
        <v>-999</v>
      </c>
      <c r="K167">
        <v>-999</v>
      </c>
      <c r="L167">
        <v>-999</v>
      </c>
      <c r="M167">
        <v>-999</v>
      </c>
      <c r="N167">
        <v>-999</v>
      </c>
      <c r="O167">
        <v>-999</v>
      </c>
      <c r="P167">
        <v>-999</v>
      </c>
      <c r="V167" s="70">
        <v>3</v>
      </c>
      <c r="W167" s="68"/>
      <c r="X167" s="81">
        <v>4</v>
      </c>
      <c r="Y167" s="82">
        <v>4</v>
      </c>
      <c r="Z167" s="82">
        <v>0</v>
      </c>
      <c r="AA167" s="77">
        <v>5</v>
      </c>
      <c r="AB167" s="70" t="s">
        <v>3</v>
      </c>
      <c r="AC167" s="68"/>
      <c r="AD167" s="70">
        <v>16.5</v>
      </c>
      <c r="AE167" s="70">
        <v>21.5</v>
      </c>
      <c r="AF167" s="70">
        <v>19</v>
      </c>
      <c r="AG167" s="70">
        <v>21</v>
      </c>
      <c r="AH167" s="70">
        <v>-978.5</v>
      </c>
      <c r="AI167" s="70">
        <v>-979</v>
      </c>
      <c r="AJ167">
        <v>-986.5</v>
      </c>
      <c r="AK167">
        <v>-980.5</v>
      </c>
      <c r="AL167">
        <v>-980.5</v>
      </c>
      <c r="AM167">
        <v>-984.5</v>
      </c>
      <c r="AN167">
        <v>-980.5</v>
      </c>
      <c r="AO167">
        <v>-984.5</v>
      </c>
      <c r="AQ167" s="70" t="s">
        <v>3</v>
      </c>
      <c r="AR167" s="19">
        <v>0.27395573683168789</v>
      </c>
      <c r="AS167" s="19">
        <v>0.38360236125289199</v>
      </c>
      <c r="AT167" s="19">
        <v>0.18631207785540665</v>
      </c>
      <c r="AU167" s="19">
        <v>0.27404342356934946</v>
      </c>
      <c r="AV167" s="19">
        <v>0</v>
      </c>
      <c r="AW167" s="19">
        <v>0</v>
      </c>
      <c r="AX167" s="19">
        <v>0</v>
      </c>
      <c r="AY167" s="19">
        <v>0</v>
      </c>
      <c r="AZ167" s="19">
        <v>0</v>
      </c>
      <c r="BA167" s="19">
        <v>0</v>
      </c>
      <c r="BB167" s="19">
        <v>0</v>
      </c>
      <c r="BC167" s="19">
        <v>0</v>
      </c>
    </row>
    <row r="168" spans="2:55" ht="24" customHeight="1">
      <c r="B168" s="70">
        <v>1</v>
      </c>
      <c r="C168" s="70">
        <v>4</v>
      </c>
      <c r="E168">
        <v>1</v>
      </c>
      <c r="F168">
        <v>1</v>
      </c>
      <c r="G168">
        <v>1</v>
      </c>
      <c r="H168">
        <v>1</v>
      </c>
      <c r="I168">
        <v>-999</v>
      </c>
      <c r="J168">
        <v>-999</v>
      </c>
      <c r="K168">
        <v>-999</v>
      </c>
      <c r="L168">
        <v>-999</v>
      </c>
      <c r="M168">
        <v>-999</v>
      </c>
      <c r="N168">
        <v>-999</v>
      </c>
      <c r="O168">
        <v>-999</v>
      </c>
      <c r="P168">
        <v>-999</v>
      </c>
      <c r="V168" s="70">
        <v>4</v>
      </c>
      <c r="W168" s="68"/>
      <c r="X168" s="81">
        <v>4</v>
      </c>
      <c r="Y168" s="82">
        <v>2</v>
      </c>
      <c r="Z168" s="82">
        <v>0</v>
      </c>
      <c r="AA168" s="77">
        <v>5</v>
      </c>
      <c r="AB168" s="70" t="s">
        <v>3</v>
      </c>
      <c r="AC168" s="68"/>
      <c r="AD168" s="70">
        <v>16.5</v>
      </c>
      <c r="AE168" s="70">
        <v>21.5</v>
      </c>
      <c r="AF168" s="70">
        <v>20</v>
      </c>
      <c r="AG168" s="70">
        <v>21</v>
      </c>
      <c r="AH168" s="70">
        <v>-978.5</v>
      </c>
      <c r="AI168" s="70">
        <v>-980</v>
      </c>
      <c r="AJ168">
        <v>-986.5</v>
      </c>
      <c r="AK168">
        <v>-981.5</v>
      </c>
      <c r="AL168">
        <v>-981.5</v>
      </c>
      <c r="AM168">
        <v>-985.5</v>
      </c>
      <c r="AN168">
        <v>-981.5</v>
      </c>
      <c r="AO168">
        <v>-985.5</v>
      </c>
      <c r="AQ168" s="70" t="s">
        <v>3</v>
      </c>
      <c r="AR168" s="19">
        <v>0.27395573683168789</v>
      </c>
      <c r="AS168" s="19">
        <v>0.38360236125289199</v>
      </c>
      <c r="AT168" s="19">
        <v>0.50644873565679882</v>
      </c>
      <c r="AU168" s="19">
        <v>0.27404342356934946</v>
      </c>
      <c r="AV168" s="19">
        <v>0</v>
      </c>
      <c r="AW168" s="19">
        <v>0</v>
      </c>
      <c r="AX168" s="19">
        <v>0</v>
      </c>
      <c r="AY168" s="19">
        <v>0</v>
      </c>
      <c r="AZ168" s="19">
        <v>0</v>
      </c>
      <c r="BA168" s="19">
        <v>0</v>
      </c>
      <c r="BB168" s="19">
        <v>0</v>
      </c>
      <c r="BC168" s="19">
        <v>0</v>
      </c>
    </row>
    <row r="169" spans="2:55" ht="24" customHeight="1">
      <c r="B169" s="70">
        <v>2</v>
      </c>
      <c r="C169" s="70">
        <v>5</v>
      </c>
      <c r="E169">
        <v>-999</v>
      </c>
      <c r="F169">
        <v>-999</v>
      </c>
      <c r="G169">
        <v>-999</v>
      </c>
      <c r="H169">
        <v>-999</v>
      </c>
      <c r="I169">
        <v>1</v>
      </c>
      <c r="J169">
        <v>1</v>
      </c>
      <c r="K169">
        <v>1</v>
      </c>
      <c r="L169">
        <v>1</v>
      </c>
      <c r="M169">
        <v>-999</v>
      </c>
      <c r="N169">
        <v>-999</v>
      </c>
      <c r="O169">
        <v>-999</v>
      </c>
      <c r="P169">
        <v>-999</v>
      </c>
      <c r="V169" s="70">
        <v>5</v>
      </c>
      <c r="W169" s="68"/>
      <c r="X169" s="81">
        <v>3</v>
      </c>
      <c r="Y169" s="82">
        <v>1</v>
      </c>
      <c r="Z169" s="82">
        <v>-1</v>
      </c>
      <c r="AA169" s="77">
        <v>3</v>
      </c>
      <c r="AB169" s="70" t="s">
        <v>3</v>
      </c>
      <c r="AC169" s="68"/>
      <c r="AD169" s="70">
        <v>-989</v>
      </c>
      <c r="AE169" s="70">
        <v>-986.5</v>
      </c>
      <c r="AF169" s="70">
        <v>-986</v>
      </c>
      <c r="AG169" s="70">
        <v>-986.5</v>
      </c>
      <c r="AH169" s="70">
        <v>14.5</v>
      </c>
      <c r="AI169" s="70">
        <v>12</v>
      </c>
      <c r="AJ169">
        <v>8.5</v>
      </c>
      <c r="AK169">
        <v>10.5</v>
      </c>
      <c r="AL169">
        <v>-990</v>
      </c>
      <c r="AM169">
        <v>-991</v>
      </c>
      <c r="AN169">
        <v>-990</v>
      </c>
      <c r="AO169">
        <v>-991</v>
      </c>
      <c r="AQ169" s="70" t="s">
        <v>3</v>
      </c>
      <c r="AR169" s="19">
        <v>0</v>
      </c>
      <c r="AS169" s="19">
        <v>0</v>
      </c>
      <c r="AT169" s="19">
        <v>0</v>
      </c>
      <c r="AU169" s="19">
        <v>0</v>
      </c>
      <c r="AV169" s="19">
        <v>2.4209318143878909E-2</v>
      </c>
      <c r="AW169" s="19">
        <v>3.7418238321766069E-5</v>
      </c>
      <c r="AX169" s="19">
        <v>3.3464254621424282E-3</v>
      </c>
      <c r="AY169" s="19">
        <v>5.0647086289792941E-6</v>
      </c>
      <c r="AZ169" s="19">
        <v>0</v>
      </c>
      <c r="BA169" s="19">
        <v>0</v>
      </c>
      <c r="BB169" s="19">
        <v>0</v>
      </c>
      <c r="BC169" s="19">
        <v>0</v>
      </c>
    </row>
    <row r="170" spans="2:55" ht="24" customHeight="1">
      <c r="B170" s="70">
        <v>2</v>
      </c>
      <c r="C170" s="70">
        <v>6</v>
      </c>
      <c r="E170">
        <v>-999</v>
      </c>
      <c r="F170">
        <v>-999</v>
      </c>
      <c r="G170">
        <v>-999</v>
      </c>
      <c r="H170">
        <v>-999</v>
      </c>
      <c r="I170">
        <v>1</v>
      </c>
      <c r="J170">
        <v>1</v>
      </c>
      <c r="K170">
        <v>1</v>
      </c>
      <c r="L170">
        <v>1</v>
      </c>
      <c r="M170">
        <v>-999</v>
      </c>
      <c r="N170">
        <v>-999</v>
      </c>
      <c r="O170">
        <v>-999</v>
      </c>
      <c r="P170">
        <v>-999</v>
      </c>
      <c r="V170" s="70">
        <v>6</v>
      </c>
      <c r="W170" s="68"/>
      <c r="X170" s="81">
        <v>2</v>
      </c>
      <c r="Y170" s="82">
        <v>2</v>
      </c>
      <c r="Z170" s="82">
        <v>1</v>
      </c>
      <c r="AA170" s="77">
        <v>3</v>
      </c>
      <c r="AB170" s="70" t="s">
        <v>3</v>
      </c>
      <c r="AC170" s="68"/>
      <c r="AD170" s="70">
        <v>-990</v>
      </c>
      <c r="AE170" s="70">
        <v>-986.5</v>
      </c>
      <c r="AF170" s="70">
        <v>-989</v>
      </c>
      <c r="AG170" s="70">
        <v>-987</v>
      </c>
      <c r="AH170" s="70">
        <v>12.5</v>
      </c>
      <c r="AI170" s="70">
        <v>13.5</v>
      </c>
      <c r="AJ170">
        <v>8.5</v>
      </c>
      <c r="AK170">
        <v>13</v>
      </c>
      <c r="AL170">
        <v>-986.5</v>
      </c>
      <c r="AM170">
        <v>-990.5</v>
      </c>
      <c r="AN170">
        <v>-986.5</v>
      </c>
      <c r="AO170">
        <v>-990.5</v>
      </c>
      <c r="AQ170" s="70" t="s">
        <v>3</v>
      </c>
      <c r="AR170" s="19">
        <v>0</v>
      </c>
      <c r="AS170" s="19">
        <v>0</v>
      </c>
      <c r="AT170" s="19">
        <v>0</v>
      </c>
      <c r="AU170" s="19">
        <v>0</v>
      </c>
      <c r="AV170" s="19">
        <v>3.2763749279671192E-3</v>
      </c>
      <c r="AW170" s="19">
        <v>1.6769690971796391E-4</v>
      </c>
      <c r="AX170" s="19">
        <v>3.3464254621424282E-3</v>
      </c>
      <c r="AY170" s="19">
        <v>6.1700782285263025E-5</v>
      </c>
      <c r="AZ170" s="19">
        <v>0</v>
      </c>
      <c r="BA170" s="19">
        <v>0</v>
      </c>
      <c r="BB170" s="19">
        <v>0</v>
      </c>
      <c r="BC170" s="19">
        <v>0</v>
      </c>
    </row>
    <row r="171" spans="2:55" ht="24" customHeight="1">
      <c r="B171" s="70">
        <v>2</v>
      </c>
      <c r="C171" s="70">
        <v>7</v>
      </c>
      <c r="E171">
        <v>-999</v>
      </c>
      <c r="F171">
        <v>-999</v>
      </c>
      <c r="G171">
        <v>-999</v>
      </c>
      <c r="H171">
        <v>-999</v>
      </c>
      <c r="I171">
        <v>1</v>
      </c>
      <c r="J171">
        <v>1</v>
      </c>
      <c r="K171">
        <v>1</v>
      </c>
      <c r="L171">
        <v>1</v>
      </c>
      <c r="M171">
        <v>-999</v>
      </c>
      <c r="N171">
        <v>-999</v>
      </c>
      <c r="O171">
        <v>-999</v>
      </c>
      <c r="P171">
        <v>-999</v>
      </c>
      <c r="V171" s="70">
        <v>7</v>
      </c>
      <c r="X171" s="81">
        <v>2</v>
      </c>
      <c r="Y171" s="82">
        <v>1</v>
      </c>
      <c r="Z171" s="82">
        <v>4</v>
      </c>
      <c r="AA171" s="77">
        <v>5</v>
      </c>
      <c r="AB171" s="70" t="s">
        <v>3</v>
      </c>
      <c r="AD171">
        <v>-985.5</v>
      </c>
      <c r="AE171">
        <v>-978.5</v>
      </c>
      <c r="AF171">
        <v>-984.5</v>
      </c>
      <c r="AG171">
        <v>-980</v>
      </c>
      <c r="AH171">
        <v>17.5</v>
      </c>
      <c r="AI171">
        <v>21.5</v>
      </c>
      <c r="AJ171">
        <v>13.5</v>
      </c>
      <c r="AK171">
        <v>22</v>
      </c>
      <c r="AL171">
        <v>-976</v>
      </c>
      <c r="AM171">
        <v>-986</v>
      </c>
      <c r="AN171">
        <v>-976</v>
      </c>
      <c r="AO171">
        <v>-986</v>
      </c>
      <c r="AQ171" s="70" t="s">
        <v>3</v>
      </c>
      <c r="AR171" s="19">
        <v>0</v>
      </c>
      <c r="AS171" s="19">
        <v>0</v>
      </c>
      <c r="AT171" s="19">
        <v>0</v>
      </c>
      <c r="AU171" s="19">
        <v>0</v>
      </c>
      <c r="AV171" s="19">
        <v>0.486257153464077</v>
      </c>
      <c r="AW171" s="19">
        <v>0.49989744242598017</v>
      </c>
      <c r="AX171" s="19">
        <v>0.49665357453785758</v>
      </c>
      <c r="AY171" s="19">
        <v>0.49996661725454283</v>
      </c>
      <c r="AZ171" s="19">
        <v>0</v>
      </c>
      <c r="BA171" s="19">
        <v>0</v>
      </c>
      <c r="BB171" s="19">
        <v>0</v>
      </c>
      <c r="BC171" s="19">
        <v>0</v>
      </c>
    </row>
    <row r="172" spans="2:55" ht="24" customHeight="1">
      <c r="B172" s="70">
        <v>2</v>
      </c>
      <c r="C172" s="70">
        <v>8</v>
      </c>
      <c r="E172">
        <v>-999</v>
      </c>
      <c r="F172">
        <v>-999</v>
      </c>
      <c r="G172">
        <v>-999</v>
      </c>
      <c r="H172">
        <v>-999</v>
      </c>
      <c r="I172">
        <v>1</v>
      </c>
      <c r="J172">
        <v>1</v>
      </c>
      <c r="K172">
        <v>1</v>
      </c>
      <c r="L172">
        <v>1</v>
      </c>
      <c r="M172">
        <v>-999</v>
      </c>
      <c r="N172">
        <v>-999</v>
      </c>
      <c r="O172">
        <v>-999</v>
      </c>
      <c r="P172">
        <v>-999</v>
      </c>
      <c r="V172" s="70">
        <v>8</v>
      </c>
      <c r="X172" s="81">
        <v>2</v>
      </c>
      <c r="Y172" s="82">
        <v>1</v>
      </c>
      <c r="Z172" s="82">
        <v>4</v>
      </c>
      <c r="AA172" s="77">
        <v>5</v>
      </c>
      <c r="AB172" s="70" t="s">
        <v>3</v>
      </c>
      <c r="AD172">
        <v>-985.5</v>
      </c>
      <c r="AE172">
        <v>-978.5</v>
      </c>
      <c r="AF172">
        <v>-984.5</v>
      </c>
      <c r="AG172">
        <v>-980</v>
      </c>
      <c r="AH172">
        <v>17.5</v>
      </c>
      <c r="AI172">
        <v>21.5</v>
      </c>
      <c r="AJ172">
        <v>13.5</v>
      </c>
      <c r="AK172">
        <v>22</v>
      </c>
      <c r="AL172">
        <v>-976</v>
      </c>
      <c r="AM172">
        <v>-986</v>
      </c>
      <c r="AN172">
        <v>-976</v>
      </c>
      <c r="AO172">
        <v>-986</v>
      </c>
      <c r="AQ172" s="70" t="s">
        <v>3</v>
      </c>
      <c r="AR172" s="19">
        <v>0</v>
      </c>
      <c r="AS172" s="19">
        <v>0</v>
      </c>
      <c r="AT172" s="19">
        <v>0</v>
      </c>
      <c r="AU172" s="19">
        <v>0</v>
      </c>
      <c r="AV172" s="19">
        <v>0.486257153464077</v>
      </c>
      <c r="AW172" s="19">
        <v>0.49989744242598017</v>
      </c>
      <c r="AX172" s="19">
        <v>0.49665357453785758</v>
      </c>
      <c r="AY172" s="19">
        <v>0.49996661725454283</v>
      </c>
      <c r="AZ172" s="19">
        <v>0</v>
      </c>
      <c r="BA172" s="19">
        <v>0</v>
      </c>
      <c r="BB172" s="19">
        <v>0</v>
      </c>
      <c r="BC172" s="19">
        <v>0</v>
      </c>
    </row>
    <row r="173" spans="2:55" ht="24" customHeight="1">
      <c r="B173" s="70">
        <v>3</v>
      </c>
      <c r="C173" s="70">
        <v>9</v>
      </c>
      <c r="E173">
        <v>-999</v>
      </c>
      <c r="F173">
        <v>-999</v>
      </c>
      <c r="G173">
        <v>-999</v>
      </c>
      <c r="H173">
        <v>-999</v>
      </c>
      <c r="I173">
        <v>-999</v>
      </c>
      <c r="J173">
        <v>-999</v>
      </c>
      <c r="K173">
        <v>-999</v>
      </c>
      <c r="L173">
        <v>-999</v>
      </c>
      <c r="M173">
        <v>1</v>
      </c>
      <c r="N173">
        <v>1</v>
      </c>
      <c r="O173">
        <v>1</v>
      </c>
      <c r="P173">
        <v>1</v>
      </c>
      <c r="V173" s="70">
        <v>9</v>
      </c>
      <c r="X173" s="81">
        <v>2</v>
      </c>
      <c r="Y173" s="82">
        <v>1</v>
      </c>
      <c r="Z173" s="82">
        <v>4</v>
      </c>
      <c r="AA173" s="77">
        <v>5</v>
      </c>
      <c r="AB173" s="70" t="s">
        <v>3</v>
      </c>
      <c r="AD173">
        <v>-985.5</v>
      </c>
      <c r="AE173">
        <v>-978.5</v>
      </c>
      <c r="AF173">
        <v>-984.5</v>
      </c>
      <c r="AG173">
        <v>-980</v>
      </c>
      <c r="AH173">
        <v>-982.5</v>
      </c>
      <c r="AI173">
        <v>-978.5</v>
      </c>
      <c r="AJ173">
        <v>-986.5</v>
      </c>
      <c r="AK173">
        <v>-978</v>
      </c>
      <c r="AL173">
        <v>24</v>
      </c>
      <c r="AM173">
        <v>14</v>
      </c>
      <c r="AN173">
        <v>24</v>
      </c>
      <c r="AO173">
        <v>14</v>
      </c>
      <c r="AQ173" s="70" t="s">
        <v>3</v>
      </c>
      <c r="AR173" s="19">
        <v>0</v>
      </c>
      <c r="AS173" s="19">
        <v>0</v>
      </c>
      <c r="AT173" s="19">
        <v>0</v>
      </c>
      <c r="AU173" s="19">
        <v>0</v>
      </c>
      <c r="AV173" s="19">
        <v>0</v>
      </c>
      <c r="AW173" s="19">
        <v>0</v>
      </c>
      <c r="AX173" s="19">
        <v>0</v>
      </c>
      <c r="AY173" s="19">
        <v>0</v>
      </c>
      <c r="AZ173" s="19">
        <v>0.25</v>
      </c>
      <c r="BA173" s="19">
        <v>0.25</v>
      </c>
      <c r="BB173" s="19">
        <v>0.25</v>
      </c>
      <c r="BC173" s="19">
        <v>0.25</v>
      </c>
    </row>
    <row r="174" spans="2:55" ht="24" customHeight="1">
      <c r="B174" s="70">
        <v>3</v>
      </c>
      <c r="C174" s="70">
        <v>10</v>
      </c>
      <c r="E174">
        <v>-999</v>
      </c>
      <c r="F174">
        <v>-999</v>
      </c>
      <c r="G174">
        <v>-999</v>
      </c>
      <c r="H174">
        <v>-999</v>
      </c>
      <c r="I174">
        <v>-999</v>
      </c>
      <c r="J174">
        <v>-999</v>
      </c>
      <c r="K174">
        <v>-999</v>
      </c>
      <c r="L174">
        <v>-999</v>
      </c>
      <c r="M174">
        <v>1</v>
      </c>
      <c r="N174">
        <v>1</v>
      </c>
      <c r="O174">
        <v>1</v>
      </c>
      <c r="P174">
        <v>1</v>
      </c>
      <c r="V174" s="70">
        <v>10</v>
      </c>
      <c r="X174" s="81">
        <v>2</v>
      </c>
      <c r="Y174" s="82">
        <v>1</v>
      </c>
      <c r="Z174" s="82">
        <v>4</v>
      </c>
      <c r="AA174" s="77">
        <v>5</v>
      </c>
      <c r="AB174" s="70" t="s">
        <v>3</v>
      </c>
      <c r="AD174">
        <v>-985.5</v>
      </c>
      <c r="AE174">
        <v>-978.5</v>
      </c>
      <c r="AF174">
        <v>-984.5</v>
      </c>
      <c r="AG174">
        <v>-980</v>
      </c>
      <c r="AH174">
        <v>-982.5</v>
      </c>
      <c r="AI174">
        <v>-978.5</v>
      </c>
      <c r="AJ174">
        <v>-986.5</v>
      </c>
      <c r="AK174">
        <v>-978</v>
      </c>
      <c r="AL174">
        <v>24</v>
      </c>
      <c r="AM174">
        <v>14</v>
      </c>
      <c r="AN174">
        <v>24</v>
      </c>
      <c r="AO174">
        <v>14</v>
      </c>
      <c r="AQ174" s="70" t="s">
        <v>3</v>
      </c>
      <c r="AR174" s="19">
        <v>0</v>
      </c>
      <c r="AS174" s="19">
        <v>0</v>
      </c>
      <c r="AT174" s="19">
        <v>0</v>
      </c>
      <c r="AU174" s="19">
        <v>0</v>
      </c>
      <c r="AV174" s="19">
        <v>0</v>
      </c>
      <c r="AW174" s="19">
        <v>0</v>
      </c>
      <c r="AX174" s="19">
        <v>0</v>
      </c>
      <c r="AY174" s="19">
        <v>0</v>
      </c>
      <c r="AZ174" s="19">
        <v>0.25</v>
      </c>
      <c r="BA174" s="19">
        <v>0.25</v>
      </c>
      <c r="BB174" s="19">
        <v>0.25</v>
      </c>
      <c r="BC174" s="19">
        <v>0.25</v>
      </c>
    </row>
    <row r="175" spans="2:55" ht="24" customHeight="1">
      <c r="B175" s="70">
        <v>3</v>
      </c>
      <c r="C175" s="70">
        <v>11</v>
      </c>
      <c r="E175">
        <v>-999</v>
      </c>
      <c r="F175">
        <v>-999</v>
      </c>
      <c r="G175">
        <v>-999</v>
      </c>
      <c r="H175">
        <v>-999</v>
      </c>
      <c r="I175">
        <v>-999</v>
      </c>
      <c r="J175">
        <v>-999</v>
      </c>
      <c r="K175">
        <v>-999</v>
      </c>
      <c r="L175">
        <v>-999</v>
      </c>
      <c r="M175">
        <v>1</v>
      </c>
      <c r="N175">
        <v>1</v>
      </c>
      <c r="O175">
        <v>1</v>
      </c>
      <c r="P175">
        <v>1</v>
      </c>
      <c r="V175" s="70">
        <v>11</v>
      </c>
      <c r="X175" s="81">
        <v>2</v>
      </c>
      <c r="Y175" s="82">
        <v>1</v>
      </c>
      <c r="Z175" s="82">
        <v>4</v>
      </c>
      <c r="AA175" s="77">
        <v>5</v>
      </c>
      <c r="AB175" s="70" t="s">
        <v>3</v>
      </c>
      <c r="AD175">
        <v>-985.5</v>
      </c>
      <c r="AE175">
        <v>-978.5</v>
      </c>
      <c r="AF175">
        <v>-984.5</v>
      </c>
      <c r="AG175">
        <v>-980</v>
      </c>
      <c r="AH175">
        <v>-982.5</v>
      </c>
      <c r="AI175">
        <v>-978.5</v>
      </c>
      <c r="AJ175">
        <v>-986.5</v>
      </c>
      <c r="AK175">
        <v>-978</v>
      </c>
      <c r="AL175">
        <v>24</v>
      </c>
      <c r="AM175">
        <v>14</v>
      </c>
      <c r="AN175">
        <v>24</v>
      </c>
      <c r="AO175">
        <v>14</v>
      </c>
      <c r="AQ175" s="70" t="s">
        <v>3</v>
      </c>
      <c r="AR175" s="19">
        <v>0</v>
      </c>
      <c r="AS175" s="19">
        <v>0</v>
      </c>
      <c r="AT175" s="19">
        <v>0</v>
      </c>
      <c r="AU175" s="19">
        <v>0</v>
      </c>
      <c r="AV175" s="19">
        <v>0</v>
      </c>
      <c r="AW175" s="19">
        <v>0</v>
      </c>
      <c r="AX175" s="19">
        <v>0</v>
      </c>
      <c r="AY175" s="19">
        <v>0</v>
      </c>
      <c r="AZ175" s="19">
        <v>0.25</v>
      </c>
      <c r="BA175" s="19">
        <v>0.25</v>
      </c>
      <c r="BB175" s="19">
        <v>0.25</v>
      </c>
      <c r="BC175" s="19">
        <v>0.25</v>
      </c>
    </row>
    <row r="176" spans="2:55" ht="24" customHeight="1">
      <c r="B176" s="70">
        <v>3</v>
      </c>
      <c r="C176" s="70">
        <v>12</v>
      </c>
      <c r="E176">
        <v>-999</v>
      </c>
      <c r="F176">
        <v>-999</v>
      </c>
      <c r="G176">
        <v>-999</v>
      </c>
      <c r="H176">
        <v>-999</v>
      </c>
      <c r="I176">
        <v>-999</v>
      </c>
      <c r="J176">
        <v>-999</v>
      </c>
      <c r="K176">
        <v>-999</v>
      </c>
      <c r="L176">
        <v>-999</v>
      </c>
      <c r="M176">
        <v>1</v>
      </c>
      <c r="N176">
        <v>1</v>
      </c>
      <c r="O176">
        <v>1</v>
      </c>
      <c r="P176">
        <v>1</v>
      </c>
      <c r="V176" s="70">
        <v>12</v>
      </c>
      <c r="X176" s="81">
        <v>2</v>
      </c>
      <c r="Y176" s="82">
        <v>1</v>
      </c>
      <c r="Z176" s="82">
        <v>4</v>
      </c>
      <c r="AA176" s="77">
        <v>5</v>
      </c>
      <c r="AB176" s="70" t="s">
        <v>3</v>
      </c>
      <c r="AD176">
        <v>-985.5</v>
      </c>
      <c r="AE176">
        <v>-978.5</v>
      </c>
      <c r="AF176">
        <v>-984.5</v>
      </c>
      <c r="AG176">
        <v>-980</v>
      </c>
      <c r="AH176">
        <v>-982.5</v>
      </c>
      <c r="AI176">
        <v>-978.5</v>
      </c>
      <c r="AJ176">
        <v>-986.5</v>
      </c>
      <c r="AK176">
        <v>-978</v>
      </c>
      <c r="AL176">
        <v>24</v>
      </c>
      <c r="AM176">
        <v>14</v>
      </c>
      <c r="AN176">
        <v>24</v>
      </c>
      <c r="AO176">
        <v>14</v>
      </c>
      <c r="AQ176" s="70" t="s">
        <v>3</v>
      </c>
      <c r="AR176" s="20">
        <v>0</v>
      </c>
      <c r="AS176" s="20">
        <v>0</v>
      </c>
      <c r="AT176" s="20">
        <v>0</v>
      </c>
      <c r="AU176" s="20">
        <v>0</v>
      </c>
      <c r="AV176" s="20">
        <v>0</v>
      </c>
      <c r="AW176" s="20">
        <v>0</v>
      </c>
      <c r="AX176" s="20">
        <v>0</v>
      </c>
      <c r="AY176" s="20">
        <v>0</v>
      </c>
      <c r="AZ176" s="20">
        <v>0.25</v>
      </c>
      <c r="BA176" s="20">
        <v>0.25</v>
      </c>
      <c r="BB176" s="20">
        <v>0.25</v>
      </c>
      <c r="BC176" s="20">
        <v>0.25</v>
      </c>
    </row>
    <row r="177" spans="1:55" ht="24" customHeight="1">
      <c r="V177" s="70"/>
      <c r="X177" s="70"/>
      <c r="Y177" s="70"/>
      <c r="Z177" s="70"/>
      <c r="AA177" s="70"/>
      <c r="AB177" s="70"/>
      <c r="AR177" s="1"/>
      <c r="AS177" s="1"/>
      <c r="AT177" s="1"/>
      <c r="AU177" s="1"/>
      <c r="AV177" s="1"/>
      <c r="AW177" s="1"/>
      <c r="AX177" s="1"/>
      <c r="AY177" s="1"/>
      <c r="AZ177" s="1"/>
      <c r="BA177" s="1"/>
      <c r="BB177" s="1"/>
      <c r="BC177" s="1"/>
    </row>
    <row r="178" spans="1:55" ht="24" customHeight="1">
      <c r="V178" s="70"/>
      <c r="X178" s="70"/>
      <c r="Y178" s="70"/>
      <c r="Z178" s="70"/>
      <c r="AA178" s="70"/>
      <c r="AB178" s="70"/>
      <c r="AC178" t="s">
        <v>78</v>
      </c>
      <c r="AR178" s="70" t="s">
        <v>0</v>
      </c>
      <c r="AS178" s="70" t="s">
        <v>0</v>
      </c>
      <c r="AT178" s="70" t="s">
        <v>0</v>
      </c>
      <c r="AU178" s="70" t="s">
        <v>0</v>
      </c>
      <c r="AV178" s="70" t="s">
        <v>0</v>
      </c>
      <c r="AW178" s="70" t="s">
        <v>0</v>
      </c>
      <c r="AX178" s="70" t="s">
        <v>0</v>
      </c>
      <c r="AY178" s="70" t="s">
        <v>0</v>
      </c>
      <c r="AZ178" s="70" t="s">
        <v>0</v>
      </c>
      <c r="BA178" s="70" t="s">
        <v>0</v>
      </c>
      <c r="BB178" s="70" t="s">
        <v>0</v>
      </c>
      <c r="BC178" s="70" t="s">
        <v>0</v>
      </c>
    </row>
    <row r="179" spans="1:55" ht="24" customHeight="1">
      <c r="V179" s="70"/>
      <c r="X179" s="70"/>
      <c r="Y179" s="70"/>
      <c r="Z179" s="70"/>
      <c r="AA179" s="70"/>
      <c r="AB179" s="70"/>
      <c r="AC179" s="36" t="s">
        <v>67</v>
      </c>
      <c r="AD179" s="1">
        <v>1</v>
      </c>
      <c r="AE179" s="1">
        <v>2</v>
      </c>
      <c r="AF179" s="1">
        <v>3</v>
      </c>
      <c r="AG179" s="1">
        <v>4</v>
      </c>
      <c r="AH179" s="1">
        <v>5</v>
      </c>
      <c r="AI179" s="1">
        <v>6</v>
      </c>
      <c r="AJ179" s="1">
        <v>7</v>
      </c>
      <c r="AK179" s="1">
        <v>8</v>
      </c>
      <c r="AL179" s="1">
        <v>9</v>
      </c>
      <c r="AM179" s="1">
        <v>10</v>
      </c>
      <c r="AN179" s="1">
        <v>11</v>
      </c>
      <c r="AO179" s="1">
        <v>12</v>
      </c>
      <c r="AQ179" s="36" t="s">
        <v>67</v>
      </c>
      <c r="AR179" s="1">
        <v>1</v>
      </c>
      <c r="AS179" s="1">
        <v>2</v>
      </c>
      <c r="AT179" s="1">
        <v>3</v>
      </c>
      <c r="AU179" s="1">
        <v>4</v>
      </c>
      <c r="AV179" s="1">
        <v>5</v>
      </c>
      <c r="AW179" s="1">
        <v>6</v>
      </c>
      <c r="AX179" s="1">
        <v>7</v>
      </c>
      <c r="AY179" s="1">
        <v>8</v>
      </c>
      <c r="AZ179" s="1">
        <v>9</v>
      </c>
      <c r="BA179" s="1">
        <v>10</v>
      </c>
      <c r="BB179" s="1">
        <v>11</v>
      </c>
      <c r="BC179" s="1">
        <v>12</v>
      </c>
    </row>
    <row r="180" spans="1:55" ht="24" customHeight="1">
      <c r="V180" s="70"/>
      <c r="X180" s="70"/>
      <c r="Y180" s="70"/>
      <c r="Z180" s="70"/>
      <c r="AA180" s="70"/>
      <c r="AB180" s="70"/>
      <c r="AC180" s="42" t="s">
        <v>70</v>
      </c>
      <c r="AD180" s="1"/>
      <c r="AQ180" s="42" t="s">
        <v>70</v>
      </c>
      <c r="AR180" s="1"/>
      <c r="AS180" s="1"/>
      <c r="AT180" s="1"/>
      <c r="AU180" s="1"/>
      <c r="AV180" s="1"/>
      <c r="AW180" s="1"/>
      <c r="AX180" s="1"/>
      <c r="AY180" s="1"/>
      <c r="AZ180" s="1"/>
      <c r="BA180" s="1"/>
      <c r="BB180" s="1"/>
      <c r="BC180" s="1"/>
    </row>
    <row r="181" spans="1:55" ht="24" customHeight="1">
      <c r="V181" s="70"/>
      <c r="X181" s="70"/>
      <c r="Y181" s="70"/>
      <c r="Z181" s="70"/>
      <c r="AA181" s="70"/>
      <c r="AB181" s="70"/>
      <c r="AC181" s="1">
        <v>1</v>
      </c>
      <c r="AD181" s="38" cm="1">
        <f t="array" aca="1" ref="AD181:AO184" ca="1">_xlfn.RANDARRAY(4,12,0,4,TRUE)</f>
        <v>0</v>
      </c>
      <c r="AE181" s="38">
        <f ca="1"/>
        <v>3</v>
      </c>
      <c r="AF181" s="38">
        <f ca="1"/>
        <v>0</v>
      </c>
      <c r="AG181" s="38">
        <f ca="1"/>
        <v>0</v>
      </c>
      <c r="AH181" s="38">
        <f ca="1"/>
        <v>4</v>
      </c>
      <c r="AI181" s="38">
        <f ca="1"/>
        <v>3</v>
      </c>
      <c r="AJ181" s="38">
        <f ca="1"/>
        <v>4</v>
      </c>
      <c r="AK181" s="38">
        <f ca="1"/>
        <v>0</v>
      </c>
      <c r="AL181" s="38">
        <f ca="1"/>
        <v>3</v>
      </c>
      <c r="AM181" s="38">
        <f ca="1"/>
        <v>2</v>
      </c>
      <c r="AN181" s="38">
        <f ca="1"/>
        <v>2</v>
      </c>
      <c r="AO181" s="38">
        <f ca="1"/>
        <v>1</v>
      </c>
      <c r="AP181" s="70" t="s">
        <v>3</v>
      </c>
      <c r="AQ181" s="1">
        <v>1</v>
      </c>
      <c r="AR181" s="38" cm="1">
        <f t="array" aca="1" ref="AR181:BC184" ca="1">MMULT(_xlfn.ANCHORARRAY(AD181),AR165:BC176)</f>
        <v>1.2356273756814274E-3</v>
      </c>
      <c r="AS181" s="38">
        <f ca="1"/>
        <v>3.8605276852651148E-4</v>
      </c>
      <c r="AT181" s="38">
        <f ca="1"/>
        <v>1.875022177420563E-4</v>
      </c>
      <c r="AU181" s="38">
        <f ca="1"/>
        <v>2.7579398108992537E-4</v>
      </c>
      <c r="AV181" s="38">
        <f ca="1"/>
        <v>2.0516950112157248</v>
      </c>
      <c r="AW181" s="38">
        <f ca="1"/>
        <v>2.0002425333863618</v>
      </c>
      <c r="AX181" s="38">
        <f ca="1"/>
        <v>2.0100392763864274</v>
      </c>
      <c r="AY181" s="38">
        <f ca="1"/>
        <v>2.000071830199543</v>
      </c>
      <c r="AZ181" s="38">
        <f ca="1"/>
        <v>2</v>
      </c>
      <c r="BA181" s="38">
        <f ca="1"/>
        <v>2</v>
      </c>
      <c r="BB181" s="38">
        <f ca="1"/>
        <v>2</v>
      </c>
      <c r="BC181" s="38">
        <f ca="1"/>
        <v>2</v>
      </c>
    </row>
    <row r="182" spans="1:55" ht="24" customHeight="1">
      <c r="V182" s="70"/>
      <c r="X182" s="70"/>
      <c r="Y182" s="70"/>
      <c r="Z182" s="70"/>
      <c r="AA182" s="70"/>
      <c r="AB182" s="70"/>
      <c r="AC182" s="1">
        <v>2</v>
      </c>
      <c r="AD182" s="39">
        <f ca="1"/>
        <v>4</v>
      </c>
      <c r="AE182" s="39">
        <f ca="1"/>
        <v>0</v>
      </c>
      <c r="AF182" s="39">
        <f ca="1"/>
        <v>0</v>
      </c>
      <c r="AG182" s="39">
        <f ca="1"/>
        <v>1</v>
      </c>
      <c r="AH182" s="39">
        <f ca="1"/>
        <v>4</v>
      </c>
      <c r="AI182" s="39">
        <f ca="1"/>
        <v>1</v>
      </c>
      <c r="AJ182" s="39">
        <f ca="1"/>
        <v>0</v>
      </c>
      <c r="AK182" s="39">
        <f ca="1"/>
        <v>1</v>
      </c>
      <c r="AL182" s="39">
        <f ca="1"/>
        <v>0</v>
      </c>
      <c r="AM182" s="39">
        <f ca="1"/>
        <v>1</v>
      </c>
      <c r="AN182" s="39">
        <f ca="1"/>
        <v>2</v>
      </c>
      <c r="AO182" s="39">
        <f ca="1"/>
        <v>1</v>
      </c>
      <c r="AP182" s="70" t="s">
        <v>3</v>
      </c>
      <c r="AQ182" s="1">
        <v>2</v>
      </c>
      <c r="AR182" s="39">
        <f ca="1"/>
        <v>2.0806623390106096</v>
      </c>
      <c r="AS182" s="39">
        <f ca="1"/>
        <v>1.3142687342050539</v>
      </c>
      <c r="AT182" s="39">
        <f ca="1"/>
        <v>1.735155478650988</v>
      </c>
      <c r="AU182" s="39">
        <f ca="1"/>
        <v>2.0813283097064348</v>
      </c>
      <c r="AV182" s="39">
        <f ca="1"/>
        <v>0.58637080096755978</v>
      </c>
      <c r="AW182" s="39">
        <f ca="1"/>
        <v>0.50021481228898523</v>
      </c>
      <c r="AX182" s="39">
        <f ca="1"/>
        <v>0.51338570184856969</v>
      </c>
      <c r="AY182" s="39">
        <f ca="1"/>
        <v>0.50004857687134396</v>
      </c>
      <c r="AZ182" s="39">
        <f ca="1"/>
        <v>1</v>
      </c>
      <c r="BA182" s="39">
        <f ca="1"/>
        <v>1</v>
      </c>
      <c r="BB182" s="39">
        <f ca="1"/>
        <v>1</v>
      </c>
      <c r="BC182" s="39">
        <f ca="1"/>
        <v>1</v>
      </c>
    </row>
    <row r="183" spans="1:55" ht="24" customHeight="1">
      <c r="V183" s="70"/>
      <c r="X183" s="70"/>
      <c r="Y183" s="70"/>
      <c r="Z183" s="70"/>
      <c r="AA183" s="70"/>
      <c r="AB183" s="70"/>
      <c r="AC183" s="1">
        <v>3</v>
      </c>
      <c r="AD183" s="39">
        <f ca="1"/>
        <v>2</v>
      </c>
      <c r="AE183" s="39">
        <f ca="1"/>
        <v>2</v>
      </c>
      <c r="AF183" s="39">
        <f ca="1"/>
        <v>1</v>
      </c>
      <c r="AG183" s="39">
        <f ca="1"/>
        <v>0</v>
      </c>
      <c r="AH183" s="39">
        <f ca="1"/>
        <v>0</v>
      </c>
      <c r="AI183" s="39">
        <f ca="1"/>
        <v>1</v>
      </c>
      <c r="AJ183" s="39">
        <f ca="1"/>
        <v>1</v>
      </c>
      <c r="AK183" s="39">
        <f ca="1"/>
        <v>2</v>
      </c>
      <c r="AL183" s="39">
        <f ca="1"/>
        <v>4</v>
      </c>
      <c r="AM183" s="39">
        <f ca="1"/>
        <v>4</v>
      </c>
      <c r="AN183" s="39">
        <f ca="1"/>
        <v>4</v>
      </c>
      <c r="AO183" s="39">
        <f ca="1"/>
        <v>4</v>
      </c>
      <c r="AP183" s="70" t="s">
        <v>3</v>
      </c>
      <c r="AQ183" s="1">
        <v>3</v>
      </c>
      <c r="AR183" s="39">
        <f ca="1"/>
        <v>1.1781327895049363</v>
      </c>
      <c r="AS183" s="39">
        <f ca="1"/>
        <v>0.84919291624132398</v>
      </c>
      <c r="AT183" s="39">
        <f ca="1"/>
        <v>0.80079045083099598</v>
      </c>
      <c r="AU183" s="39">
        <f ca="1"/>
        <v>1.177869729291952</v>
      </c>
      <c r="AV183" s="39">
        <f ca="1"/>
        <v>1.462047835320198</v>
      </c>
      <c r="AW183" s="39">
        <f ca="1"/>
        <v>1.4998600241876585</v>
      </c>
      <c r="AX183" s="39">
        <f ca="1"/>
        <v>1.493307149075715</v>
      </c>
      <c r="AY183" s="39">
        <f ca="1"/>
        <v>1.4999615525459138</v>
      </c>
      <c r="AZ183" s="39">
        <f ca="1"/>
        <v>4</v>
      </c>
      <c r="BA183" s="39">
        <f ca="1"/>
        <v>4</v>
      </c>
      <c r="BB183" s="39">
        <f ca="1"/>
        <v>4</v>
      </c>
      <c r="BC183" s="39">
        <f ca="1"/>
        <v>4</v>
      </c>
    </row>
    <row r="184" spans="1:55" ht="24" customHeight="1">
      <c r="V184" s="70"/>
      <c r="X184" s="70"/>
      <c r="Y184" s="70"/>
      <c r="Z184" s="70"/>
      <c r="AA184" s="70"/>
      <c r="AB184" s="70"/>
      <c r="AC184" s="1">
        <v>4</v>
      </c>
      <c r="AD184" s="40">
        <f ca="1"/>
        <v>3</v>
      </c>
      <c r="AE184" s="40">
        <f ca="1"/>
        <v>2</v>
      </c>
      <c r="AF184" s="40">
        <f ca="1"/>
        <v>4</v>
      </c>
      <c r="AG184" s="40">
        <f ca="1"/>
        <v>3</v>
      </c>
      <c r="AH184" s="40">
        <f ca="1"/>
        <v>4</v>
      </c>
      <c r="AI184" s="40">
        <f ca="1"/>
        <v>0</v>
      </c>
      <c r="AJ184" s="40">
        <f ca="1"/>
        <v>0</v>
      </c>
      <c r="AK184" s="40">
        <f ca="1"/>
        <v>1</v>
      </c>
      <c r="AL184" s="40">
        <f ca="1"/>
        <v>1</v>
      </c>
      <c r="AM184" s="40">
        <f ca="1"/>
        <v>3</v>
      </c>
      <c r="AN184" s="40">
        <f ca="1"/>
        <v>0</v>
      </c>
      <c r="AO184" s="40">
        <f ca="1"/>
        <v>2</v>
      </c>
      <c r="AP184" s="70" t="s">
        <v>3</v>
      </c>
      <c r="AQ184" s="1">
        <v>4</v>
      </c>
      <c r="AR184" s="40">
        <f ca="1"/>
        <v>3.2735438610397938</v>
      </c>
      <c r="AS184" s="40">
        <f ca="1"/>
        <v>3.3834736769967164</v>
      </c>
      <c r="AT184" s="40">
        <f ca="1"/>
        <v>3.1862495771161594</v>
      </c>
      <c r="AU184" s="40">
        <f ca="1"/>
        <v>3.2739514922423201</v>
      </c>
      <c r="AV184" s="40">
        <f ca="1"/>
        <v>0.58309442603959261</v>
      </c>
      <c r="AW184" s="40">
        <f ca="1"/>
        <v>0.50004711537926727</v>
      </c>
      <c r="AX184" s="40">
        <f ca="1"/>
        <v>0.51003927638642732</v>
      </c>
      <c r="AY184" s="40">
        <f ca="1"/>
        <v>0.49998687608905873</v>
      </c>
      <c r="AZ184" s="40">
        <f ca="1"/>
        <v>1.5</v>
      </c>
      <c r="BA184" s="40">
        <f ca="1"/>
        <v>1.5</v>
      </c>
      <c r="BB184" s="40">
        <f ca="1"/>
        <v>1.5</v>
      </c>
      <c r="BC184" s="40">
        <f ca="1"/>
        <v>1.5</v>
      </c>
    </row>
    <row r="186" spans="1:55" ht="24" customHeight="1">
      <c r="D186" s="1"/>
      <c r="E186" s="1"/>
      <c r="F186" s="1"/>
      <c r="H186" s="1"/>
      <c r="I186" s="1"/>
      <c r="J186" s="1"/>
    </row>
    <row r="188" spans="1:55" s="3" customFormat="1" ht="37.15">
      <c r="A188" s="3" t="s">
        <v>18</v>
      </c>
    </row>
    <row r="189" spans="1:55" ht="24" customHeight="1">
      <c r="A189" s="13" t="str">
        <f>HYPERLINK("#A1","[top]")</f>
        <v>[top]</v>
      </c>
    </row>
    <row r="191" spans="1:55" ht="24" customHeight="1">
      <c r="N191" s="68" t="s">
        <v>69</v>
      </c>
      <c r="O191" s="68"/>
      <c r="P191" s="68"/>
      <c r="Q191" s="68"/>
      <c r="R191" s="68"/>
      <c r="S191" s="68"/>
      <c r="T191" s="68"/>
    </row>
    <row r="192" spans="1:55" ht="24" customHeight="1">
      <c r="N192" s="69" t="s">
        <v>67</v>
      </c>
      <c r="O192" s="70">
        <v>1</v>
      </c>
      <c r="P192" s="70">
        <v>2</v>
      </c>
      <c r="Q192" s="70">
        <v>3</v>
      </c>
      <c r="R192" s="70">
        <v>4</v>
      </c>
      <c r="S192" s="70">
        <v>5</v>
      </c>
      <c r="T192" s="70">
        <v>6</v>
      </c>
      <c r="U192" s="70">
        <v>7</v>
      </c>
      <c r="V192" s="70">
        <v>8</v>
      </c>
      <c r="W192" s="70">
        <v>9</v>
      </c>
      <c r="X192" s="70">
        <v>10</v>
      </c>
      <c r="Y192" s="70">
        <v>11</v>
      </c>
      <c r="Z192" s="70">
        <v>12</v>
      </c>
    </row>
    <row r="193" spans="1:64" ht="24" customHeight="1">
      <c r="N193" s="71" t="s">
        <v>80</v>
      </c>
      <c r="O193" s="70"/>
      <c r="P193" s="68"/>
      <c r="Q193" s="68"/>
      <c r="R193" s="68"/>
      <c r="S193" s="68"/>
      <c r="T193" s="68"/>
    </row>
    <row r="194" spans="1:64" ht="24" customHeight="1">
      <c r="N194" s="70">
        <v>1</v>
      </c>
      <c r="O194" s="72">
        <v>4</v>
      </c>
      <c r="P194" s="73">
        <v>4</v>
      </c>
      <c r="Q194" s="73">
        <v>5</v>
      </c>
      <c r="R194" s="73">
        <v>5</v>
      </c>
      <c r="S194" s="73">
        <v>4</v>
      </c>
      <c r="T194" s="73">
        <v>4</v>
      </c>
      <c r="U194" s="73">
        <v>0</v>
      </c>
      <c r="V194" s="73">
        <v>2</v>
      </c>
      <c r="W194" s="73">
        <v>2</v>
      </c>
      <c r="X194" s="73">
        <v>0</v>
      </c>
      <c r="Y194" s="73">
        <v>2</v>
      </c>
      <c r="Z194" s="73">
        <v>0</v>
      </c>
    </row>
    <row r="195" spans="1:64" ht="24" customHeight="1">
      <c r="N195" s="70">
        <v>2</v>
      </c>
      <c r="O195" s="74">
        <v>0</v>
      </c>
      <c r="P195" s="75">
        <v>0</v>
      </c>
      <c r="Q195" s="75">
        <v>-1</v>
      </c>
      <c r="R195" s="75">
        <v>0</v>
      </c>
      <c r="S195" s="75">
        <v>0</v>
      </c>
      <c r="T195" s="75">
        <v>1</v>
      </c>
      <c r="U195" s="75">
        <v>0</v>
      </c>
      <c r="V195" s="75">
        <v>1</v>
      </c>
      <c r="W195" s="75">
        <v>1</v>
      </c>
      <c r="X195" s="75">
        <v>1</v>
      </c>
      <c r="Y195" s="75">
        <v>1</v>
      </c>
      <c r="Z195" s="75">
        <v>1</v>
      </c>
    </row>
    <row r="196" spans="1:64" ht="24" customHeight="1">
      <c r="N196" s="70">
        <v>3</v>
      </c>
      <c r="O196" s="74">
        <v>1</v>
      </c>
      <c r="P196" s="75">
        <v>2</v>
      </c>
      <c r="Q196" s="75">
        <v>0</v>
      </c>
      <c r="R196" s="75">
        <v>2</v>
      </c>
      <c r="S196" s="75">
        <v>0</v>
      </c>
      <c r="T196" s="75">
        <v>3</v>
      </c>
      <c r="U196" s="75">
        <v>0</v>
      </c>
      <c r="V196" s="75">
        <v>3</v>
      </c>
      <c r="W196" s="75">
        <v>4</v>
      </c>
      <c r="X196" s="75">
        <v>0</v>
      </c>
      <c r="Y196" s="75">
        <v>4</v>
      </c>
      <c r="Z196" s="75">
        <v>0</v>
      </c>
    </row>
    <row r="197" spans="1:64" ht="24" customHeight="1">
      <c r="N197" s="70">
        <v>4</v>
      </c>
      <c r="O197" s="76">
        <v>3</v>
      </c>
      <c r="P197" s="77">
        <v>5</v>
      </c>
      <c r="Q197" s="77">
        <v>4</v>
      </c>
      <c r="R197" s="77">
        <v>4</v>
      </c>
      <c r="S197" s="77">
        <v>5</v>
      </c>
      <c r="T197" s="77">
        <v>4</v>
      </c>
      <c r="U197" s="77">
        <v>5</v>
      </c>
      <c r="V197" s="77">
        <v>5</v>
      </c>
      <c r="W197" s="77">
        <v>5</v>
      </c>
      <c r="X197" s="77">
        <v>5</v>
      </c>
      <c r="Y197" s="77">
        <v>5</v>
      </c>
      <c r="Z197" s="77">
        <v>5</v>
      </c>
    </row>
    <row r="198" spans="1:64" ht="24" customHeight="1">
      <c r="N198" s="68"/>
      <c r="O198" s="70" t="s">
        <v>0</v>
      </c>
      <c r="P198" s="70" t="s">
        <v>0</v>
      </c>
      <c r="Q198" s="70" t="s">
        <v>0</v>
      </c>
      <c r="R198" s="70" t="s">
        <v>0</v>
      </c>
      <c r="S198" s="70" t="s">
        <v>0</v>
      </c>
      <c r="T198" s="70" t="s">
        <v>0</v>
      </c>
      <c r="U198" s="70" t="s">
        <v>0</v>
      </c>
      <c r="V198" s="70" t="s">
        <v>0</v>
      </c>
      <c r="W198" s="70" t="s">
        <v>0</v>
      </c>
      <c r="X198" s="70" t="s">
        <v>0</v>
      </c>
      <c r="Y198" s="70" t="s">
        <v>0</v>
      </c>
      <c r="Z198" s="70" t="s">
        <v>0</v>
      </c>
    </row>
    <row r="200" spans="1:64" ht="24" customHeight="1">
      <c r="D200" s="1"/>
      <c r="E200" s="1"/>
      <c r="F200" s="1"/>
      <c r="H200" s="1"/>
      <c r="I200" s="1"/>
      <c r="J200" s="1"/>
    </row>
    <row r="202" spans="1:64" s="3" customFormat="1" ht="37.15">
      <c r="A202" s="3" t="s">
        <v>84</v>
      </c>
    </row>
    <row r="203" spans="1:64" ht="24" customHeight="1">
      <c r="A203" s="13" t="str">
        <f>HYPERLINK("#A1","[top]")</f>
        <v>[top]</v>
      </c>
    </row>
    <row r="204" spans="1:64" ht="24" customHeight="1">
      <c r="A204" s="13"/>
    </row>
    <row r="205" spans="1:64" ht="24" customHeight="1">
      <c r="A205" s="13"/>
    </row>
    <row r="206" spans="1:64" ht="24" customHeight="1">
      <c r="A206" s="13"/>
      <c r="Y206" t="s">
        <v>86</v>
      </c>
      <c r="BG206" t="s">
        <v>86</v>
      </c>
    </row>
    <row r="207" spans="1:64" ht="24" customHeight="1">
      <c r="A207" s="13"/>
      <c r="Y207" s="1" cm="1">
        <f t="array" ref="Y207:AR207">_xlfn.SEQUENCE(1,20)</f>
        <v>1</v>
      </c>
      <c r="Z207" s="1">
        <v>2</v>
      </c>
      <c r="AA207" s="1">
        <v>3</v>
      </c>
      <c r="AB207" s="1">
        <v>4</v>
      </c>
      <c r="AC207" s="1">
        <v>5</v>
      </c>
      <c r="AD207" s="1">
        <v>6</v>
      </c>
      <c r="AE207" s="1">
        <v>7</v>
      </c>
      <c r="AF207" s="1">
        <v>8</v>
      </c>
      <c r="AG207" s="1">
        <v>9</v>
      </c>
      <c r="AH207" s="1">
        <v>10</v>
      </c>
      <c r="AI207" s="1">
        <v>11</v>
      </c>
      <c r="AJ207" s="1">
        <v>12</v>
      </c>
      <c r="AK207" s="1">
        <v>13</v>
      </c>
      <c r="AL207" s="1">
        <v>14</v>
      </c>
      <c r="AM207" s="1">
        <v>15</v>
      </c>
      <c r="AN207" s="1">
        <v>16</v>
      </c>
      <c r="AO207" s="1">
        <v>17</v>
      </c>
      <c r="AP207" s="1">
        <v>18</v>
      </c>
      <c r="AQ207" s="1">
        <v>19</v>
      </c>
      <c r="AR207" s="1">
        <v>20</v>
      </c>
      <c r="BG207" s="1">
        <v>4</v>
      </c>
      <c r="BH207" s="1">
        <v>2</v>
      </c>
      <c r="BI207" s="1">
        <v>4</v>
      </c>
      <c r="BJ207" s="1">
        <v>1</v>
      </c>
      <c r="BK207" s="1">
        <v>5</v>
      </c>
      <c r="BL207" s="1">
        <v>6</v>
      </c>
    </row>
    <row r="208" spans="1:64" ht="24" customHeight="1">
      <c r="A208" s="13"/>
      <c r="X208" t="s">
        <v>89</v>
      </c>
      <c r="Y208" s="83" cm="1">
        <f t="array" aca="1" ref="Y208:AR215" ca="1">_xlfn.RANDARRAY(8,20)</f>
        <v>0.84433092158007028</v>
      </c>
      <c r="Z208" s="83">
        <f ca="1"/>
        <v>0.23092366439378664</v>
      </c>
      <c r="AA208" s="83">
        <f ca="1"/>
        <v>0.42057164845873496</v>
      </c>
      <c r="AB208" s="83">
        <f ca="1"/>
        <v>0.29069597754833798</v>
      </c>
      <c r="AC208" s="83">
        <f ca="1"/>
        <v>0.87389165488307663</v>
      </c>
      <c r="AD208" s="83">
        <f ca="1"/>
        <v>0.29641769171644361</v>
      </c>
      <c r="AE208" s="83">
        <f ca="1"/>
        <v>0.96908553092520289</v>
      </c>
      <c r="AF208" s="83">
        <f ca="1"/>
        <v>0.72876425282393154</v>
      </c>
      <c r="AG208" s="83">
        <f ca="1"/>
        <v>0.27857071230891428</v>
      </c>
      <c r="AH208" s="83">
        <f ca="1"/>
        <v>0.11366594706683597</v>
      </c>
      <c r="AI208" s="83">
        <f ca="1"/>
        <v>0.92927156440223802</v>
      </c>
      <c r="AJ208" s="83">
        <f ca="1"/>
        <v>0.67779292129887803</v>
      </c>
      <c r="AK208" s="83">
        <f ca="1"/>
        <v>0.56166514156735592</v>
      </c>
      <c r="AL208" s="83">
        <f ca="1"/>
        <v>0.76419406439389115</v>
      </c>
      <c r="AM208" s="83">
        <f ca="1"/>
        <v>0.15662518175192885</v>
      </c>
      <c r="AN208" s="83">
        <f ca="1"/>
        <v>0.82706695104418282</v>
      </c>
      <c r="AO208" s="83">
        <f ca="1"/>
        <v>0.33131896589430876</v>
      </c>
      <c r="AP208" s="83">
        <f ca="1"/>
        <v>0.47412433450584857</v>
      </c>
      <c r="AQ208" s="83">
        <f ca="1"/>
        <v>0.64834143520956333</v>
      </c>
      <c r="AR208" s="83">
        <f ca="1"/>
        <v>0.61703774972540826</v>
      </c>
      <c r="BG208" s="38" cm="1">
        <f t="array" aca="1" ref="BG208:BL215" ca="1">_xlfn.CHOOSECOLS(Y208:AR215,BG207:BL207)</f>
        <v>0.29069597754833798</v>
      </c>
      <c r="BH208" s="38">
        <f ca="1"/>
        <v>0.23092366439378664</v>
      </c>
      <c r="BI208" s="38">
        <f ca="1"/>
        <v>0.29069597754833798</v>
      </c>
      <c r="BJ208" s="38">
        <f ca="1"/>
        <v>0.84433092158007028</v>
      </c>
      <c r="BK208" s="38">
        <f ca="1"/>
        <v>0.87389165488307663</v>
      </c>
      <c r="BL208" s="38">
        <f ca="1"/>
        <v>0.29641769171644361</v>
      </c>
    </row>
    <row r="209" spans="1:64" ht="24" customHeight="1">
      <c r="A209" s="13"/>
      <c r="Y209" s="83">
        <f ca="1"/>
        <v>0.23109980967993327</v>
      </c>
      <c r="Z209" s="83">
        <f ca="1"/>
        <v>0.48724747463153184</v>
      </c>
      <c r="AA209" s="83">
        <f ca="1"/>
        <v>0.37107029844514017</v>
      </c>
      <c r="AB209" s="83">
        <f ca="1"/>
        <v>0.74592402670309066</v>
      </c>
      <c r="AC209" s="83">
        <f ca="1"/>
        <v>0.94351145625314903</v>
      </c>
      <c r="AD209" s="83">
        <f ca="1"/>
        <v>0.69202809661863229</v>
      </c>
      <c r="AE209" s="83">
        <f ca="1"/>
        <v>0.64661543209519889</v>
      </c>
      <c r="AF209" s="83">
        <f ca="1"/>
        <v>0.9212849965157921</v>
      </c>
      <c r="AG209" s="83">
        <f ca="1"/>
        <v>0.11429780256753808</v>
      </c>
      <c r="AH209" s="83">
        <f ca="1"/>
        <v>0.30477178985500752</v>
      </c>
      <c r="AI209" s="83">
        <f ca="1"/>
        <v>0.42583802037199248</v>
      </c>
      <c r="AJ209" s="83">
        <f ca="1"/>
        <v>0.67114285579458688</v>
      </c>
      <c r="AK209" s="83">
        <f ca="1"/>
        <v>0.68163943874330046</v>
      </c>
      <c r="AL209" s="83">
        <f ca="1"/>
        <v>0.48824614257770937</v>
      </c>
      <c r="AM209" s="83">
        <f ca="1"/>
        <v>0.70987444582679693</v>
      </c>
      <c r="AN209" s="83">
        <f ca="1"/>
        <v>0.53399153484544692</v>
      </c>
      <c r="AO209" s="83">
        <f ca="1"/>
        <v>0.62541215745766388</v>
      </c>
      <c r="AP209" s="83">
        <f ca="1"/>
        <v>9.405718510768768E-3</v>
      </c>
      <c r="AQ209" s="83">
        <f ca="1"/>
        <v>0.23459551099763498</v>
      </c>
      <c r="AR209" s="83">
        <f ca="1"/>
        <v>0.78868121460375717</v>
      </c>
      <c r="BG209" s="39">
        <f ca="1"/>
        <v>0.74592402670309066</v>
      </c>
      <c r="BH209" s="39">
        <f ca="1"/>
        <v>0.48724747463153184</v>
      </c>
      <c r="BI209" s="39">
        <f ca="1"/>
        <v>0.74592402670309066</v>
      </c>
      <c r="BJ209" s="39">
        <f ca="1"/>
        <v>0.23109980967993327</v>
      </c>
      <c r="BK209" s="39">
        <f ca="1"/>
        <v>0.94351145625314903</v>
      </c>
      <c r="BL209" s="39">
        <f ca="1"/>
        <v>0.69202809661863229</v>
      </c>
    </row>
    <row r="210" spans="1:64" ht="24" customHeight="1">
      <c r="A210" s="13"/>
      <c r="Y210" s="83">
        <f ca="1"/>
        <v>0.82308001635193717</v>
      </c>
      <c r="Z210" s="83">
        <f ca="1"/>
        <v>0.97649741420455061</v>
      </c>
      <c r="AA210" s="83">
        <f ca="1"/>
        <v>0.96105013985809973</v>
      </c>
      <c r="AB210" s="83">
        <f ca="1"/>
        <v>0.89048300226022925</v>
      </c>
      <c r="AC210" s="83">
        <f ca="1"/>
        <v>0.12823478055142634</v>
      </c>
      <c r="AD210" s="83">
        <f ca="1"/>
        <v>0.91793682804294874</v>
      </c>
      <c r="AE210" s="83">
        <f ca="1"/>
        <v>0.79575044344420331</v>
      </c>
      <c r="AF210" s="83">
        <f ca="1"/>
        <v>0.64510206682790927</v>
      </c>
      <c r="AG210" s="83">
        <f ca="1"/>
        <v>0.18188969872407368</v>
      </c>
      <c r="AH210" s="83">
        <f ca="1"/>
        <v>0.33786273075438444</v>
      </c>
      <c r="AI210" s="83">
        <f ca="1"/>
        <v>0.79873021320150306</v>
      </c>
      <c r="AJ210" s="83">
        <f ca="1"/>
        <v>0.42245262664833305</v>
      </c>
      <c r="AK210" s="83">
        <f ca="1"/>
        <v>0.9137043560532625</v>
      </c>
      <c r="AL210" s="83">
        <f ca="1"/>
        <v>0.51262361500040288</v>
      </c>
      <c r="AM210" s="83">
        <f ca="1"/>
        <v>0.62484534928968949</v>
      </c>
      <c r="AN210" s="83">
        <f ca="1"/>
        <v>0.77107149812825293</v>
      </c>
      <c r="AO210" s="83">
        <f ca="1"/>
        <v>0.80574238049991842</v>
      </c>
      <c r="AP210" s="83">
        <f ca="1"/>
        <v>9.6182430719505385E-2</v>
      </c>
      <c r="AQ210" s="83">
        <f ca="1"/>
        <v>0.81306783510903902</v>
      </c>
      <c r="AR210" s="83">
        <f ca="1"/>
        <v>2.2122290108002929E-2</v>
      </c>
      <c r="BG210" s="39">
        <f ca="1"/>
        <v>0.89048300226022925</v>
      </c>
      <c r="BH210" s="39">
        <f ca="1"/>
        <v>0.97649741420455061</v>
      </c>
      <c r="BI210" s="39">
        <f ca="1"/>
        <v>0.89048300226022925</v>
      </c>
      <c r="BJ210" s="39">
        <f ca="1"/>
        <v>0.82308001635193717</v>
      </c>
      <c r="BK210" s="39">
        <f ca="1"/>
        <v>0.12823478055142634</v>
      </c>
      <c r="BL210" s="39">
        <f ca="1"/>
        <v>0.91793682804294874</v>
      </c>
    </row>
    <row r="211" spans="1:64" ht="24" customHeight="1">
      <c r="A211" s="13"/>
      <c r="Y211" s="83">
        <f ca="1"/>
        <v>0.93745698184461745</v>
      </c>
      <c r="Z211" s="83">
        <f ca="1"/>
        <v>0.19721296770895091</v>
      </c>
      <c r="AA211" s="83">
        <f ca="1"/>
        <v>0.64326741295582957</v>
      </c>
      <c r="AB211" s="83">
        <f ca="1"/>
        <v>0.43382578784971559</v>
      </c>
      <c r="AC211" s="83">
        <f ca="1"/>
        <v>0.61345668328802083</v>
      </c>
      <c r="AD211" s="83">
        <f ca="1"/>
        <v>0.64494677669489997</v>
      </c>
      <c r="AE211" s="83">
        <f ca="1"/>
        <v>0.48101539115274483</v>
      </c>
      <c r="AF211" s="83">
        <f ca="1"/>
        <v>0.77562123074165323</v>
      </c>
      <c r="AG211" s="83">
        <f ca="1"/>
        <v>0.27621085291679415</v>
      </c>
      <c r="AH211" s="83">
        <f ca="1"/>
        <v>0.19791730974780775</v>
      </c>
      <c r="AI211" s="83">
        <f ca="1"/>
        <v>0.5544919225795033</v>
      </c>
      <c r="AJ211" s="83">
        <f ca="1"/>
        <v>0.96064710256509178</v>
      </c>
      <c r="AK211" s="83">
        <f ca="1"/>
        <v>4.9737474676934568E-2</v>
      </c>
      <c r="AL211" s="83">
        <f ca="1"/>
        <v>0.70631731427628863</v>
      </c>
      <c r="AM211" s="83">
        <f ca="1"/>
        <v>0.8098577232672417</v>
      </c>
      <c r="AN211" s="83">
        <f ca="1"/>
        <v>2.8098805715020436E-2</v>
      </c>
      <c r="AO211" s="83">
        <f ca="1"/>
        <v>0.88040383767135166</v>
      </c>
      <c r="AP211" s="83">
        <f ca="1"/>
        <v>0.80276401993609636</v>
      </c>
      <c r="AQ211" s="83">
        <f ca="1"/>
        <v>0.52350520484877783</v>
      </c>
      <c r="AR211" s="83">
        <f ca="1"/>
        <v>0.17411864482280204</v>
      </c>
      <c r="BG211" s="39">
        <f ca="1"/>
        <v>0.43382578784971559</v>
      </c>
      <c r="BH211" s="39">
        <f ca="1"/>
        <v>0.19721296770895091</v>
      </c>
      <c r="BI211" s="39">
        <f ca="1"/>
        <v>0.43382578784971559</v>
      </c>
      <c r="BJ211" s="39">
        <f ca="1"/>
        <v>0.93745698184461745</v>
      </c>
      <c r="BK211" s="39">
        <f ca="1"/>
        <v>0.61345668328802083</v>
      </c>
      <c r="BL211" s="39">
        <f ca="1"/>
        <v>0.64494677669489997</v>
      </c>
    </row>
    <row r="212" spans="1:64" ht="24" customHeight="1">
      <c r="A212" s="13"/>
      <c r="Y212" s="83">
        <f ca="1"/>
        <v>6.46399662151107E-2</v>
      </c>
      <c r="Z212" s="83">
        <f ca="1"/>
        <v>0.10081443311397287</v>
      </c>
      <c r="AA212" s="83">
        <f ca="1"/>
        <v>0.75719937134656368</v>
      </c>
      <c r="AB212" s="83">
        <f ca="1"/>
        <v>0.38406219648663331</v>
      </c>
      <c r="AC212" s="83">
        <f ca="1"/>
        <v>0.99838241451886889</v>
      </c>
      <c r="AD212" s="83">
        <f ca="1"/>
        <v>0.80627143877567509</v>
      </c>
      <c r="AE212" s="83">
        <f ca="1"/>
        <v>0.27786148312514869</v>
      </c>
      <c r="AF212" s="83">
        <f ca="1"/>
        <v>0.50827156049133149</v>
      </c>
      <c r="AG212" s="83">
        <f ca="1"/>
        <v>0.27744459625269324</v>
      </c>
      <c r="AH212" s="83">
        <f ca="1"/>
        <v>0.36712242183600163</v>
      </c>
      <c r="AI212" s="83">
        <f ca="1"/>
        <v>0.50956369694137771</v>
      </c>
      <c r="AJ212" s="83">
        <f ca="1"/>
        <v>0.78315021059986556</v>
      </c>
      <c r="AK212" s="83">
        <f ca="1"/>
        <v>0.78231438992838953</v>
      </c>
      <c r="AL212" s="83">
        <f ca="1"/>
        <v>0.42547830260017983</v>
      </c>
      <c r="AM212" s="83">
        <f ca="1"/>
        <v>0.88875878283076326</v>
      </c>
      <c r="AN212" s="83">
        <f ca="1"/>
        <v>0.1858554920657538</v>
      </c>
      <c r="AO212" s="83">
        <f ca="1"/>
        <v>0.39259177817373447</v>
      </c>
      <c r="AP212" s="83">
        <f ca="1"/>
        <v>0.65504647949783612</v>
      </c>
      <c r="AQ212" s="83">
        <f ca="1"/>
        <v>0.96367734516179882</v>
      </c>
      <c r="AR212" s="83">
        <f ca="1"/>
        <v>0.24922493877223584</v>
      </c>
      <c r="BG212" s="39">
        <f ca="1"/>
        <v>0.38406219648663331</v>
      </c>
      <c r="BH212" s="39">
        <f ca="1"/>
        <v>0.10081443311397287</v>
      </c>
      <c r="BI212" s="39">
        <f ca="1"/>
        <v>0.38406219648663331</v>
      </c>
      <c r="BJ212" s="39">
        <f ca="1"/>
        <v>6.46399662151107E-2</v>
      </c>
      <c r="BK212" s="39">
        <f ca="1"/>
        <v>0.99838241451886889</v>
      </c>
      <c r="BL212" s="39">
        <f ca="1"/>
        <v>0.80627143877567509</v>
      </c>
    </row>
    <row r="213" spans="1:64" ht="24" customHeight="1">
      <c r="A213" s="13"/>
      <c r="Y213" s="83">
        <f ca="1"/>
        <v>0.7148047325119018</v>
      </c>
      <c r="Z213" s="83">
        <f ca="1"/>
        <v>0.24615580368286483</v>
      </c>
      <c r="AA213" s="83">
        <f ca="1"/>
        <v>0.78763355094149023</v>
      </c>
      <c r="AB213" s="83">
        <f ca="1"/>
        <v>0.92282714659454723</v>
      </c>
      <c r="AC213" s="83">
        <f ca="1"/>
        <v>0.67175901681268813</v>
      </c>
      <c r="AD213" s="83">
        <f ca="1"/>
        <v>0.3309678799546012</v>
      </c>
      <c r="AE213" s="83">
        <f ca="1"/>
        <v>0.47131624424897622</v>
      </c>
      <c r="AF213" s="83">
        <f ca="1"/>
        <v>0.93585833372872451</v>
      </c>
      <c r="AG213" s="83">
        <f ca="1"/>
        <v>0.663226552186162</v>
      </c>
      <c r="AH213" s="83">
        <f ca="1"/>
        <v>0.26578794992040633</v>
      </c>
      <c r="AI213" s="83">
        <f ca="1"/>
        <v>0.62444475992662007</v>
      </c>
      <c r="AJ213" s="83">
        <f ca="1"/>
        <v>0.15550746364534929</v>
      </c>
      <c r="AK213" s="83">
        <f ca="1"/>
        <v>0.64771913037704953</v>
      </c>
      <c r="AL213" s="83">
        <f ca="1"/>
        <v>8.2994450272089182E-2</v>
      </c>
      <c r="AM213" s="83">
        <f ca="1"/>
        <v>0.13041937696576578</v>
      </c>
      <c r="AN213" s="83">
        <f ca="1"/>
        <v>0.72264516005566981</v>
      </c>
      <c r="AO213" s="83">
        <f ca="1"/>
        <v>0.78992501392606562</v>
      </c>
      <c r="AP213" s="83">
        <f ca="1"/>
        <v>0.34556086789464135</v>
      </c>
      <c r="AQ213" s="83">
        <f ca="1"/>
        <v>0.91166083881438742</v>
      </c>
      <c r="AR213" s="83">
        <f ca="1"/>
        <v>0.38737077330175596</v>
      </c>
      <c r="BG213" s="39">
        <f ca="1"/>
        <v>0.92282714659454723</v>
      </c>
      <c r="BH213" s="39">
        <f ca="1"/>
        <v>0.24615580368286483</v>
      </c>
      <c r="BI213" s="39">
        <f ca="1"/>
        <v>0.92282714659454723</v>
      </c>
      <c r="BJ213" s="39">
        <f ca="1"/>
        <v>0.7148047325119018</v>
      </c>
      <c r="BK213" s="39">
        <f ca="1"/>
        <v>0.67175901681268813</v>
      </c>
      <c r="BL213" s="39">
        <f ca="1"/>
        <v>0.3309678799546012</v>
      </c>
    </row>
    <row r="214" spans="1:64" ht="24" customHeight="1">
      <c r="A214" s="13"/>
      <c r="Y214" s="83">
        <f ca="1"/>
        <v>0.75994406787443669</v>
      </c>
      <c r="Z214" s="83">
        <f ca="1"/>
        <v>0.65669203432430345</v>
      </c>
      <c r="AA214" s="83">
        <f ca="1"/>
        <v>0.64408171108593915</v>
      </c>
      <c r="AB214" s="83">
        <f ca="1"/>
        <v>0.61102718884932994</v>
      </c>
      <c r="AC214" s="83">
        <f ca="1"/>
        <v>2.5629300881364614E-3</v>
      </c>
      <c r="AD214" s="83">
        <f ca="1"/>
        <v>0.16392579987763534</v>
      </c>
      <c r="AE214" s="83">
        <f ca="1"/>
        <v>0.11575038001572091</v>
      </c>
      <c r="AF214" s="83">
        <f ca="1"/>
        <v>3.8988850796012331E-2</v>
      </c>
      <c r="AG214" s="83">
        <f ca="1"/>
        <v>0.35192173563382911</v>
      </c>
      <c r="AH214" s="83">
        <f ca="1"/>
        <v>0.19748337680235539</v>
      </c>
      <c r="AI214" s="83">
        <f ca="1"/>
        <v>0.70357659009619611</v>
      </c>
      <c r="AJ214" s="83">
        <f ca="1"/>
        <v>0.50512947955403997</v>
      </c>
      <c r="AK214" s="83">
        <f ca="1"/>
        <v>0.63221775528378532</v>
      </c>
      <c r="AL214" s="83">
        <f ca="1"/>
        <v>0.41960272893104578</v>
      </c>
      <c r="AM214" s="83">
        <f ca="1"/>
        <v>0.4437543039940266</v>
      </c>
      <c r="AN214" s="83">
        <f ca="1"/>
        <v>0.47746065430958917</v>
      </c>
      <c r="AO214" s="83">
        <f ca="1"/>
        <v>0.60046061955401675</v>
      </c>
      <c r="AP214" s="83">
        <f ca="1"/>
        <v>0.42225296309173621</v>
      </c>
      <c r="AQ214" s="83">
        <f ca="1"/>
        <v>0.17345624655468161</v>
      </c>
      <c r="AR214" s="83">
        <f ca="1"/>
        <v>0.84761720844433142</v>
      </c>
      <c r="BG214" s="39">
        <f ca="1"/>
        <v>0.61102718884932994</v>
      </c>
      <c r="BH214" s="39">
        <f ca="1"/>
        <v>0.65669203432430345</v>
      </c>
      <c r="BI214" s="39">
        <f ca="1"/>
        <v>0.61102718884932994</v>
      </c>
      <c r="BJ214" s="39">
        <f ca="1"/>
        <v>0.75994406787443669</v>
      </c>
      <c r="BK214" s="39">
        <f ca="1"/>
        <v>2.5629300881364614E-3</v>
      </c>
      <c r="BL214" s="39">
        <f ca="1"/>
        <v>0.16392579987763534</v>
      </c>
    </row>
    <row r="215" spans="1:64" ht="24" customHeight="1">
      <c r="A215" s="13"/>
      <c r="Y215" s="83">
        <f ca="1"/>
        <v>0.83668041337254317</v>
      </c>
      <c r="Z215" s="83">
        <f ca="1"/>
        <v>0.83693321456145409</v>
      </c>
      <c r="AA215" s="83">
        <f ca="1"/>
        <v>0.64683894640416773</v>
      </c>
      <c r="AB215" s="83">
        <f ca="1"/>
        <v>0.58416473679366376</v>
      </c>
      <c r="AC215" s="83">
        <f ca="1"/>
        <v>0.57707872537920601</v>
      </c>
      <c r="AD215" s="83">
        <f ca="1"/>
        <v>0.79698248738005706</v>
      </c>
      <c r="AE215" s="83">
        <f ca="1"/>
        <v>0.69965529692854211</v>
      </c>
      <c r="AF215" s="83">
        <f ca="1"/>
        <v>7.1182983211119932E-3</v>
      </c>
      <c r="AG215" s="83">
        <f ca="1"/>
        <v>0.4085308753316037</v>
      </c>
      <c r="AH215" s="83">
        <f ca="1"/>
        <v>0.11742209795904746</v>
      </c>
      <c r="AI215" s="83">
        <f ca="1"/>
        <v>0.38471770924783399</v>
      </c>
      <c r="AJ215" s="83">
        <f ca="1"/>
        <v>0.21192392291679041</v>
      </c>
      <c r="AK215" s="83">
        <f ca="1"/>
        <v>0.49066538748580668</v>
      </c>
      <c r="AL215" s="83">
        <f ca="1"/>
        <v>0.19959510523394597</v>
      </c>
      <c r="AM215" s="83">
        <f ca="1"/>
        <v>0.74291126301986066</v>
      </c>
      <c r="AN215" s="83">
        <f ca="1"/>
        <v>0.15640595956069792</v>
      </c>
      <c r="AO215" s="83">
        <f ca="1"/>
        <v>0.56163669102501768</v>
      </c>
      <c r="AP215" s="83">
        <f ca="1"/>
        <v>0.38655987313488827</v>
      </c>
      <c r="AQ215" s="83">
        <f ca="1"/>
        <v>0.77443030344461006</v>
      </c>
      <c r="AR215" s="83">
        <f ca="1"/>
        <v>0.27536096620056072</v>
      </c>
      <c r="BG215" s="40">
        <f ca="1"/>
        <v>0.58416473679366376</v>
      </c>
      <c r="BH215" s="40">
        <f ca="1"/>
        <v>0.83693321456145409</v>
      </c>
      <c r="BI215" s="40">
        <f ca="1"/>
        <v>0.58416473679366376</v>
      </c>
      <c r="BJ215" s="40">
        <f ca="1"/>
        <v>0.83668041337254317</v>
      </c>
      <c r="BK215" s="40">
        <f ca="1"/>
        <v>0.57707872537920601</v>
      </c>
      <c r="BL215" s="40">
        <f ca="1"/>
        <v>0.79698248738005706</v>
      </c>
    </row>
    <row r="216" spans="1:64" ht="24" customHeight="1">
      <c r="A216" s="13"/>
      <c r="BG216" s="70" t="s">
        <v>0</v>
      </c>
      <c r="BH216" s="70" t="s">
        <v>0</v>
      </c>
      <c r="BI216" s="70" t="s">
        <v>0</v>
      </c>
      <c r="BJ216" s="70" t="s">
        <v>0</v>
      </c>
      <c r="BK216" s="70" t="s">
        <v>0</v>
      </c>
      <c r="BL216" s="70" t="s">
        <v>0</v>
      </c>
    </row>
    <row r="217" spans="1:64" ht="24" customHeight="1">
      <c r="A217" s="13"/>
    </row>
    <row r="218" spans="1:64" ht="24" customHeight="1">
      <c r="A218" s="13"/>
      <c r="Y218" t="s">
        <v>85</v>
      </c>
      <c r="AT218" s="1">
        <v>4</v>
      </c>
      <c r="AU218" s="1">
        <v>2</v>
      </c>
      <c r="AV218" s="1">
        <v>4</v>
      </c>
      <c r="AW218" s="1">
        <v>1</v>
      </c>
      <c r="AX218" s="1">
        <v>5</v>
      </c>
      <c r="AY218" s="1">
        <v>6</v>
      </c>
    </row>
    <row r="219" spans="1:64" ht="24" customHeight="1">
      <c r="A219" s="13"/>
      <c r="Y219" s="83" cm="1">
        <f t="array" aca="1" ref="Y219:AR220" ca="1">_xlfn.RANDARRAY(2,20)</f>
        <v>0.6810124640728521</v>
      </c>
      <c r="Z219" s="83">
        <f ca="1"/>
        <v>0.83275411593459325</v>
      </c>
      <c r="AA219" s="83">
        <f ca="1"/>
        <v>0.86779984158681978</v>
      </c>
      <c r="AB219" s="83">
        <f ca="1"/>
        <v>6.6204429092542094E-2</v>
      </c>
      <c r="AC219" s="83">
        <f ca="1"/>
        <v>0.13980960350463345</v>
      </c>
      <c r="AD219" s="83">
        <f ca="1"/>
        <v>0.60818308009493105</v>
      </c>
      <c r="AE219" s="83">
        <f ca="1"/>
        <v>0.80213001043042853</v>
      </c>
      <c r="AF219" s="83">
        <f ca="1"/>
        <v>0.28961088908301935</v>
      </c>
      <c r="AG219" s="83">
        <f ca="1"/>
        <v>0.65867806610728019</v>
      </c>
      <c r="AH219" s="83">
        <f ca="1"/>
        <v>9.9994855681969419E-2</v>
      </c>
      <c r="AI219" s="83">
        <f ca="1"/>
        <v>0.79612961085482925</v>
      </c>
      <c r="AJ219" s="83">
        <f ca="1"/>
        <v>0.76665322667525082</v>
      </c>
      <c r="AK219" s="83">
        <f ca="1"/>
        <v>0.23047639216827331</v>
      </c>
      <c r="AL219" s="83">
        <f ca="1"/>
        <v>0.18155769581809711</v>
      </c>
      <c r="AM219" s="83">
        <f ca="1"/>
        <v>0.74417921356282424</v>
      </c>
      <c r="AN219" s="83">
        <f ca="1"/>
        <v>0.52378342833665736</v>
      </c>
      <c r="AO219" s="83">
        <f ca="1"/>
        <v>0.77542014448581487</v>
      </c>
      <c r="AP219" s="83">
        <f ca="1"/>
        <v>0.93103625794437317</v>
      </c>
      <c r="AQ219" s="83">
        <f ca="1"/>
        <v>0.50783374709045392</v>
      </c>
      <c r="AR219" s="83">
        <f ca="1"/>
        <v>7.7052202221103538E-2</v>
      </c>
      <c r="AT219" s="84" cm="1">
        <f t="array" aca="1" ref="AT219:AY220" ca="1">_xlfn.CHOOSECOLS(_xlfn.ANCHORARRAY(Y219),BG207:BL207)</f>
        <v>6.6204429092542094E-2</v>
      </c>
      <c r="AU219" s="84">
        <f ca="1"/>
        <v>0.83275411593459325</v>
      </c>
      <c r="AV219" s="84">
        <f ca="1"/>
        <v>6.6204429092542094E-2</v>
      </c>
      <c r="AW219" s="84">
        <f ca="1"/>
        <v>0.6810124640728521</v>
      </c>
      <c r="AX219" s="84">
        <f ca="1"/>
        <v>0.13980960350463345</v>
      </c>
      <c r="AY219" s="84">
        <f ca="1"/>
        <v>0.60818308009493105</v>
      </c>
      <c r="BG219" t="s">
        <v>92</v>
      </c>
    </row>
    <row r="220" spans="1:64" ht="24" customHeight="1">
      <c r="A220" s="13"/>
      <c r="Y220" s="83">
        <f ca="1"/>
        <v>0.98603761925992228</v>
      </c>
      <c r="Z220" s="83">
        <f ca="1"/>
        <v>0.74582967160012625</v>
      </c>
      <c r="AA220" s="83">
        <f ca="1"/>
        <v>0.19298701068283375</v>
      </c>
      <c r="AB220" s="83">
        <f ca="1"/>
        <v>0.64234739019636189</v>
      </c>
      <c r="AC220" s="83">
        <f ca="1"/>
        <v>0.54181972730983108</v>
      </c>
      <c r="AD220" s="83">
        <f ca="1"/>
        <v>0.51553789002788442</v>
      </c>
      <c r="AE220" s="83">
        <f ca="1"/>
        <v>0.57170474745671274</v>
      </c>
      <c r="AF220" s="83">
        <f ca="1"/>
        <v>0.34683401681074222</v>
      </c>
      <c r="AG220" s="83">
        <f ca="1"/>
        <v>0.46894493301628937</v>
      </c>
      <c r="AH220" s="83">
        <f ca="1"/>
        <v>0.31316568881114781</v>
      </c>
      <c r="AI220" s="83">
        <f ca="1"/>
        <v>0.35477916708559909</v>
      </c>
      <c r="AJ220" s="83">
        <f ca="1"/>
        <v>0.44271109983742418</v>
      </c>
      <c r="AK220" s="83">
        <f ca="1"/>
        <v>9.132706600230911E-2</v>
      </c>
      <c r="AL220" s="83">
        <f ca="1"/>
        <v>0.69750812976829812</v>
      </c>
      <c r="AM220" s="83">
        <f ca="1"/>
        <v>0.20022340468728084</v>
      </c>
      <c r="AN220" s="83">
        <f ca="1"/>
        <v>0.79876584792235605</v>
      </c>
      <c r="AO220" s="83">
        <f ca="1"/>
        <v>0.9068645284628607</v>
      </c>
      <c r="AP220" s="83">
        <f ca="1"/>
        <v>0.59940710208926395</v>
      </c>
      <c r="AQ220" s="83">
        <f ca="1"/>
        <v>0.82752884561621931</v>
      </c>
      <c r="AR220" s="83">
        <f ca="1"/>
        <v>0.65274738018646583</v>
      </c>
      <c r="AT220" s="85">
        <f ca="1"/>
        <v>0.64234739019636189</v>
      </c>
      <c r="AU220" s="85">
        <f ca="1"/>
        <v>0.74582967160012625</v>
      </c>
      <c r="AV220" s="85">
        <f ca="1"/>
        <v>0.64234739019636189</v>
      </c>
      <c r="AW220" s="85">
        <f ca="1"/>
        <v>0.98603761925992228</v>
      </c>
      <c r="AX220" s="85">
        <f ca="1"/>
        <v>0.54181972730983108</v>
      </c>
      <c r="AY220" s="85">
        <f ca="1"/>
        <v>0.51553789002788442</v>
      </c>
    </row>
    <row r="221" spans="1:64" ht="24" customHeight="1">
      <c r="A221" s="13"/>
    </row>
    <row r="222" spans="1:64" ht="24" customHeight="1">
      <c r="A222" s="13"/>
      <c r="AT222" s="38" cm="1">
        <f t="array" aca="1" ref="AT222:AY229" ca="1">_xlfn.ANCHORARRAY(BG222)</f>
        <v>0.26834942593963207</v>
      </c>
      <c r="AU222" s="38">
        <f ca="1"/>
        <v>0.11581687090767698</v>
      </c>
      <c r="AV222" s="38">
        <f ca="1"/>
        <v>6.5346722238878961E-3</v>
      </c>
      <c r="AW222" s="38">
        <f ca="1"/>
        <v>0.12117673416509024</v>
      </c>
      <c r="AX222" s="38">
        <f ca="1"/>
        <v>0.3439906716574066</v>
      </c>
      <c r="AY222" s="38">
        <f ca="1"/>
        <v>7.4136028973619261E-2</v>
      </c>
      <c r="BG222" s="38" cm="1">
        <f t="array" aca="1" ref="BG222:BL229" ca="1">BG208:BL215*_xlfn.RANDARRAY(8,6)</f>
        <v>0.26834942593963207</v>
      </c>
      <c r="BH222" s="38">
        <f ca="1"/>
        <v>0.11581687090767698</v>
      </c>
      <c r="BI222" s="38">
        <f ca="1"/>
        <v>6.5346722238878961E-3</v>
      </c>
      <c r="BJ222" s="38">
        <f ca="1"/>
        <v>0.12117673416509024</v>
      </c>
      <c r="BK222" s="38">
        <f ca="1"/>
        <v>0.3439906716574066</v>
      </c>
      <c r="BL222" s="38">
        <f ca="1"/>
        <v>7.4136028973619261E-2</v>
      </c>
    </row>
    <row r="223" spans="1:64" ht="24" customHeight="1">
      <c r="A223" s="13"/>
      <c r="AT223" s="39">
        <f ca="1"/>
        <v>0.33443280977956508</v>
      </c>
      <c r="AU223" s="39">
        <f ca="1"/>
        <v>0.39628440180775099</v>
      </c>
      <c r="AV223" s="39">
        <f ca="1"/>
        <v>8.0827075385895383E-2</v>
      </c>
      <c r="AW223" s="39">
        <f ca="1"/>
        <v>3.166276229499157E-2</v>
      </c>
      <c r="AX223" s="39">
        <f ca="1"/>
        <v>0.64834377730985326</v>
      </c>
      <c r="AY223" s="39">
        <f ca="1"/>
        <v>0.66097198294729909</v>
      </c>
      <c r="BG223" s="39">
        <f ca="1"/>
        <v>0.33443280977956508</v>
      </c>
      <c r="BH223" s="39">
        <f ca="1"/>
        <v>0.39628440180775099</v>
      </c>
      <c r="BI223" s="39">
        <f ca="1"/>
        <v>8.0827075385895383E-2</v>
      </c>
      <c r="BJ223" s="39">
        <f ca="1"/>
        <v>3.166276229499157E-2</v>
      </c>
      <c r="BK223" s="39">
        <f ca="1"/>
        <v>0.64834377730985326</v>
      </c>
      <c r="BL223" s="39">
        <f ca="1"/>
        <v>0.66097198294729909</v>
      </c>
    </row>
    <row r="224" spans="1:64" ht="24" customHeight="1">
      <c r="A224" s="13"/>
      <c r="AT224" s="39">
        <f ca="1"/>
        <v>0.65053500156466137</v>
      </c>
      <c r="AU224" s="39">
        <f ca="1"/>
        <v>0.93745589975829191</v>
      </c>
      <c r="AV224" s="39">
        <f ca="1"/>
        <v>0.33048615305552881</v>
      </c>
      <c r="AW224" s="39">
        <f ca="1"/>
        <v>0.44979083316879237</v>
      </c>
      <c r="AX224" s="39">
        <f ca="1"/>
        <v>9.6686700493184285E-2</v>
      </c>
      <c r="AY224" s="39">
        <f ca="1"/>
        <v>0.77104985621654643</v>
      </c>
      <c r="BG224" s="39">
        <f ca="1"/>
        <v>0.65053500156466137</v>
      </c>
      <c r="BH224" s="39">
        <f ca="1"/>
        <v>0.93745589975829191</v>
      </c>
      <c r="BI224" s="39">
        <f ca="1"/>
        <v>0.33048615305552881</v>
      </c>
      <c r="BJ224" s="39">
        <f ca="1"/>
        <v>0.44979083316879237</v>
      </c>
      <c r="BK224" s="39">
        <f ca="1"/>
        <v>9.6686700493184285E-2</v>
      </c>
      <c r="BL224" s="39">
        <f ca="1"/>
        <v>0.77104985621654643</v>
      </c>
    </row>
    <row r="225" spans="1:64" ht="24" customHeight="1">
      <c r="A225" s="13"/>
      <c r="AT225" s="39">
        <f ca="1"/>
        <v>0.18644975704054123</v>
      </c>
      <c r="AU225" s="39">
        <f ca="1"/>
        <v>0.18963635311930543</v>
      </c>
      <c r="AV225" s="39">
        <f ca="1"/>
        <v>0.27127932688182471</v>
      </c>
      <c r="AW225" s="39">
        <f ca="1"/>
        <v>0.74461775179531242</v>
      </c>
      <c r="AX225" s="39">
        <f ca="1"/>
        <v>0.56401381587336596</v>
      </c>
      <c r="AY225" s="39">
        <f ca="1"/>
        <v>0.23361070805507858</v>
      </c>
      <c r="BG225" s="39">
        <f ca="1"/>
        <v>0.18644975704054123</v>
      </c>
      <c r="BH225" s="39">
        <f ca="1"/>
        <v>0.18963635311930543</v>
      </c>
      <c r="BI225" s="39">
        <f ca="1"/>
        <v>0.27127932688182471</v>
      </c>
      <c r="BJ225" s="39">
        <f ca="1"/>
        <v>0.74461775179531242</v>
      </c>
      <c r="BK225" s="39">
        <f ca="1"/>
        <v>0.56401381587336596</v>
      </c>
      <c r="BL225" s="39">
        <f ca="1"/>
        <v>0.23361070805507858</v>
      </c>
    </row>
    <row r="226" spans="1:64" ht="24" customHeight="1">
      <c r="A226" s="13"/>
      <c r="AT226" s="39">
        <f ca="1"/>
        <v>0.23009649321423989</v>
      </c>
      <c r="AU226" s="39">
        <f ca="1"/>
        <v>5.0321689002556173E-2</v>
      </c>
      <c r="AV226" s="39">
        <f ca="1"/>
        <v>0.14277589418086253</v>
      </c>
      <c r="AW226" s="39">
        <f ca="1"/>
        <v>1.8468985854490215E-2</v>
      </c>
      <c r="AX226" s="39">
        <f ca="1"/>
        <v>0.46531777514755257</v>
      </c>
      <c r="AY226" s="39">
        <f ca="1"/>
        <v>5.1540850441724448E-2</v>
      </c>
      <c r="BG226" s="39">
        <f ca="1"/>
        <v>0.23009649321423989</v>
      </c>
      <c r="BH226" s="39">
        <f ca="1"/>
        <v>5.0321689002556173E-2</v>
      </c>
      <c r="BI226" s="39">
        <f ca="1"/>
        <v>0.14277589418086253</v>
      </c>
      <c r="BJ226" s="39">
        <f ca="1"/>
        <v>1.8468985854490215E-2</v>
      </c>
      <c r="BK226" s="39">
        <f ca="1"/>
        <v>0.46531777514755257</v>
      </c>
      <c r="BL226" s="39">
        <f ca="1"/>
        <v>5.1540850441724448E-2</v>
      </c>
    </row>
    <row r="227" spans="1:64" ht="24" customHeight="1">
      <c r="A227" s="13"/>
      <c r="AT227" s="39">
        <f ca="1"/>
        <v>0.15968649204849422</v>
      </c>
      <c r="AU227" s="39">
        <f ca="1"/>
        <v>0.22443203931018429</v>
      </c>
      <c r="AV227" s="39">
        <f ca="1"/>
        <v>0.71050703082488254</v>
      </c>
      <c r="AW227" s="39">
        <f ca="1"/>
        <v>0.52965036508744356</v>
      </c>
      <c r="AX227" s="39">
        <f ca="1"/>
        <v>0.39486021898197105</v>
      </c>
      <c r="AY227" s="39">
        <f ca="1"/>
        <v>8.2010720793833633E-2</v>
      </c>
      <c r="BG227" s="39">
        <f ca="1"/>
        <v>0.15968649204849422</v>
      </c>
      <c r="BH227" s="39">
        <f ca="1"/>
        <v>0.22443203931018429</v>
      </c>
      <c r="BI227" s="39">
        <f ca="1"/>
        <v>0.71050703082488254</v>
      </c>
      <c r="BJ227" s="39">
        <f ca="1"/>
        <v>0.52965036508744356</v>
      </c>
      <c r="BK227" s="39">
        <f ca="1"/>
        <v>0.39486021898197105</v>
      </c>
      <c r="BL227" s="39">
        <f ca="1"/>
        <v>8.2010720793833633E-2</v>
      </c>
    </row>
    <row r="228" spans="1:64" ht="24" customHeight="1">
      <c r="A228" s="13"/>
      <c r="AT228" s="39">
        <f ca="1"/>
        <v>0.5426142707162358</v>
      </c>
      <c r="AU228" s="39">
        <f ca="1"/>
        <v>0.51747781612097921</v>
      </c>
      <c r="AV228" s="39">
        <f ca="1"/>
        <v>0.2324419208144064</v>
      </c>
      <c r="AW228" s="39">
        <f ca="1"/>
        <v>0.3922814061872858</v>
      </c>
      <c r="AX228" s="39">
        <f ca="1"/>
        <v>4.1867221535160843E-4</v>
      </c>
      <c r="AY228" s="39">
        <f ca="1"/>
        <v>0.1119466321690248</v>
      </c>
      <c r="BG228" s="39">
        <f ca="1"/>
        <v>0.5426142707162358</v>
      </c>
      <c r="BH228" s="39">
        <f ca="1"/>
        <v>0.51747781612097921</v>
      </c>
      <c r="BI228" s="39">
        <f ca="1"/>
        <v>0.2324419208144064</v>
      </c>
      <c r="BJ228" s="39">
        <f ca="1"/>
        <v>0.3922814061872858</v>
      </c>
      <c r="BK228" s="39">
        <f ca="1"/>
        <v>4.1867221535160843E-4</v>
      </c>
      <c r="BL228" s="39">
        <f ca="1"/>
        <v>0.1119466321690248</v>
      </c>
    </row>
    <row r="229" spans="1:64" ht="24" customHeight="1">
      <c r="A229" s="13"/>
      <c r="AT229" s="40">
        <f ca="1"/>
        <v>0.13670009808894093</v>
      </c>
      <c r="AU229" s="40">
        <f ca="1"/>
        <v>6.0269389902573779E-2</v>
      </c>
      <c r="AV229" s="40">
        <f ca="1"/>
        <v>4.9718318619090728E-2</v>
      </c>
      <c r="AW229" s="40">
        <f ca="1"/>
        <v>0.34289589521093905</v>
      </c>
      <c r="AX229" s="40">
        <f ca="1"/>
        <v>0.40745617372181353</v>
      </c>
      <c r="AY229" s="40">
        <f ca="1"/>
        <v>0.24370825149606465</v>
      </c>
      <c r="BG229" s="40">
        <f ca="1"/>
        <v>0.13670009808894093</v>
      </c>
      <c r="BH229" s="40">
        <f ca="1"/>
        <v>6.0269389902573779E-2</v>
      </c>
      <c r="BI229" s="40">
        <f ca="1"/>
        <v>4.9718318619090728E-2</v>
      </c>
      <c r="BJ229" s="40">
        <f ca="1"/>
        <v>0.34289589521093905</v>
      </c>
      <c r="BK229" s="40">
        <f ca="1"/>
        <v>0.40745617372181353</v>
      </c>
      <c r="BL229" s="40">
        <f ca="1"/>
        <v>0.24370825149606465</v>
      </c>
    </row>
    <row r="230" spans="1:64" ht="24" customHeight="1">
      <c r="A230" s="13"/>
      <c r="AT230" s="70" t="s">
        <v>0</v>
      </c>
      <c r="AU230" s="70" t="s">
        <v>0</v>
      </c>
      <c r="AV230" s="70" t="s">
        <v>0</v>
      </c>
      <c r="AW230" s="70" t="s">
        <v>0</v>
      </c>
      <c r="AX230" s="70" t="s">
        <v>0</v>
      </c>
      <c r="AY230" s="70" t="s">
        <v>0</v>
      </c>
      <c r="BG230" s="70" t="s">
        <v>0</v>
      </c>
      <c r="BH230" s="70" t="s">
        <v>0</v>
      </c>
      <c r="BI230" s="70" t="s">
        <v>0</v>
      </c>
      <c r="BJ230" s="70" t="s">
        <v>0</v>
      </c>
      <c r="BK230" s="70" t="s">
        <v>0</v>
      </c>
      <c r="BL230" s="70" t="s">
        <v>0</v>
      </c>
    </row>
    <row r="231" spans="1:64" ht="24" customHeight="1">
      <c r="A231" s="13"/>
      <c r="AK231" t="s">
        <v>90</v>
      </c>
    </row>
    <row r="232" spans="1:64" ht="24" customHeight="1">
      <c r="A232" s="13"/>
      <c r="AK232" s="83" cm="1">
        <f t="array" aca="1" ref="AK232:AR233" ca="1">_xlfn.RANDARRAY(2,8)</f>
        <v>0.10232792418603043</v>
      </c>
      <c r="AL232" s="83">
        <f ca="1"/>
        <v>0.87986823915874646</v>
      </c>
      <c r="AM232" s="83">
        <f ca="1"/>
        <v>0.52728029265731924</v>
      </c>
      <c r="AN232" s="83">
        <f ca="1"/>
        <v>0.52354662616601133</v>
      </c>
      <c r="AO232" s="83">
        <f ca="1"/>
        <v>0.34502206518487966</v>
      </c>
      <c r="AP232" s="83">
        <f ca="1"/>
        <v>0.72292500387066161</v>
      </c>
      <c r="AQ232" s="83">
        <f ca="1"/>
        <v>0.76587772769268581</v>
      </c>
      <c r="AR232" s="83">
        <f ca="1"/>
        <v>0.71683515135769649</v>
      </c>
      <c r="AS232" s="70" t="s">
        <v>3</v>
      </c>
      <c r="AT232" s="84" cm="1">
        <f t="array" aca="1" ref="AT232:AY233" ca="1">MMULT(_xlfn.ANCHORARRAY(AK232),_xlfn.ANCHORARRAY(BG222))</f>
        <v>1.4707432197642638</v>
      </c>
      <c r="AU232" s="84">
        <f ca="1"/>
        <v>1.5732524299877135</v>
      </c>
      <c r="AV232" s="84">
        <f ca="1"/>
        <v>1.1646381282444587</v>
      </c>
      <c r="AW232" s="84">
        <f ca="1"/>
        <v>1.6027758992603292</v>
      </c>
      <c r="AX232" s="84">
        <f ca="1"/>
        <v>1.6903242559958465</v>
      </c>
      <c r="AY232" s="84">
        <f ca="1"/>
        <v>1.4555263375239742</v>
      </c>
    </row>
    <row r="233" spans="1:64" ht="24" customHeight="1">
      <c r="A233" s="13"/>
      <c r="AK233" s="83">
        <f ca="1"/>
        <v>0.53346585407019154</v>
      </c>
      <c r="AL233" s="83">
        <f ca="1"/>
        <v>0.66524642653197819</v>
      </c>
      <c r="AM233" s="83">
        <f ca="1"/>
        <v>7.0644939795166284E-2</v>
      </c>
      <c r="AN233" s="83">
        <f ca="1"/>
        <v>0.72457535488252933</v>
      </c>
      <c r="AO233" s="83">
        <f ca="1"/>
        <v>0.18197661100311335</v>
      </c>
      <c r="AP233" s="83">
        <f ca="1"/>
        <v>0.54798764414692136</v>
      </c>
      <c r="AQ233" s="83">
        <f ca="1"/>
        <v>4.6812345383589804E-2</v>
      </c>
      <c r="AR233" s="83">
        <f ca="1"/>
        <v>3.3721531977906505E-2</v>
      </c>
      <c r="AS233" s="70" t="s">
        <v>3</v>
      </c>
      <c r="AT233" s="85">
        <f ca="1"/>
        <v>0.7060785802131222</v>
      </c>
      <c r="AU233" s="85">
        <f ca="1"/>
        <v>0.68744355293937187</v>
      </c>
      <c r="AV233" s="85">
        <f ca="1"/>
        <v>0.70505411317743294</v>
      </c>
      <c r="AW233" s="85">
        <f ca="1"/>
        <v>0.98054367435397549</v>
      </c>
      <c r="AX233" s="85">
        <f ca="1"/>
        <v>1.3451317137461809</v>
      </c>
      <c r="AY233" s="85">
        <f ca="1"/>
        <v>0.77077641305202516</v>
      </c>
    </row>
    <row r="234" spans="1:64" ht="24" customHeight="1">
      <c r="A234" s="13"/>
    </row>
    <row r="235" spans="1:64" ht="24" customHeight="1">
      <c r="A235" s="13"/>
    </row>
    <row r="236" spans="1:64" ht="24" customHeight="1">
      <c r="A236" s="13"/>
      <c r="AT236" t="s">
        <v>91</v>
      </c>
    </row>
    <row r="237" spans="1:64" ht="24" customHeight="1">
      <c r="A237" s="13"/>
      <c r="AA237" s="1"/>
      <c r="AT237" s="84" cm="1">
        <f t="array" aca="1" ref="AT237:AY238" ca="1">_xlfn.ANCHORARRAY(AT232)+_xlfn.ANCHORARRAY(AT219)</f>
        <v>1.5369476488568059</v>
      </c>
      <c r="AU237" s="84">
        <f ca="1"/>
        <v>2.406006545922307</v>
      </c>
      <c r="AV237" s="84">
        <f ca="1"/>
        <v>1.2308425573370008</v>
      </c>
      <c r="AW237" s="84">
        <f ca="1"/>
        <v>2.2837883633331812</v>
      </c>
      <c r="AX237" s="84">
        <f ca="1"/>
        <v>1.8301338595004799</v>
      </c>
      <c r="AY237" s="84">
        <f ca="1"/>
        <v>2.063709417618905</v>
      </c>
    </row>
    <row r="238" spans="1:64" ht="24" customHeight="1">
      <c r="A238" s="13"/>
      <c r="AA238" s="1"/>
      <c r="AT238" s="85">
        <f ca="1"/>
        <v>1.3484259704094841</v>
      </c>
      <c r="AU238" s="85">
        <f ca="1"/>
        <v>1.4332732245394981</v>
      </c>
      <c r="AV238" s="85">
        <f ca="1"/>
        <v>1.3474015033737947</v>
      </c>
      <c r="AW238" s="85">
        <f ca="1"/>
        <v>1.9665812936138978</v>
      </c>
      <c r="AX238" s="85">
        <f ca="1"/>
        <v>1.886951441056012</v>
      </c>
      <c r="AY238" s="85">
        <f ca="1"/>
        <v>1.2863143030799096</v>
      </c>
    </row>
    <row r="239" spans="1:64" ht="24" customHeight="1">
      <c r="A239" s="13"/>
      <c r="AA239" s="1"/>
      <c r="AQ239" t="s">
        <v>87</v>
      </c>
      <c r="AT239" s="70" t="s">
        <v>0</v>
      </c>
      <c r="AU239" s="70" t="s">
        <v>0</v>
      </c>
      <c r="AV239" s="70" t="s">
        <v>0</v>
      </c>
      <c r="AW239" s="70" t="s">
        <v>0</v>
      </c>
      <c r="AX239" s="70" t="s">
        <v>0</v>
      </c>
      <c r="AY239" s="70" t="s">
        <v>0</v>
      </c>
      <c r="BG239" s="1" t="s">
        <v>88</v>
      </c>
      <c r="BH239" s="1" t="s">
        <v>88</v>
      </c>
      <c r="BI239" s="1" t="s">
        <v>88</v>
      </c>
      <c r="BJ239" s="1" t="s">
        <v>88</v>
      </c>
      <c r="BK239" s="1" t="s">
        <v>88</v>
      </c>
      <c r="BL239" s="1" t="s">
        <v>88</v>
      </c>
    </row>
    <row r="240" spans="1:64" ht="24" customHeight="1">
      <c r="AA240" s="1"/>
      <c r="AQ240" s="83" cm="1">
        <f t="array" aca="1" ref="AQ240:AR247" ca="1">_xlfn.RANDARRAY(8,2)</f>
        <v>0.22930238587680996</v>
      </c>
      <c r="AR240" s="83">
        <f ca="1"/>
        <v>0.11040409023612008</v>
      </c>
      <c r="AS240" s="70" t="s">
        <v>3</v>
      </c>
      <c r="AT240" s="38" cm="1">
        <f t="array" aca="1" ref="AT240:AY247" ca="1">MMULT(_xlfn.ANCHORARRAY(AQ240),_xlfn.ANCHORARRAY(AT219))</f>
        <v>8.6098612776707356E-2</v>
      </c>
      <c r="AU240" s="38">
        <f ca="1"/>
        <v>0.273295151996652</v>
      </c>
      <c r="AV240" s="38">
        <f ca="1"/>
        <v>8.6098612776707356E-2</v>
      </c>
      <c r="AW240" s="38">
        <f ca="1"/>
        <v>0.26502036911673177</v>
      </c>
      <c r="AX240" s="38">
        <f ca="1"/>
        <v>9.1877789717727837E-2</v>
      </c>
      <c r="AY240" s="38">
        <f ca="1"/>
        <v>0.19637532304645219</v>
      </c>
      <c r="BF240" s="1" t="s">
        <v>88</v>
      </c>
      <c r="BG240" s="38" cm="1">
        <f t="array" aca="1" ref="BG240:BL247" ca="1">_xlfn.ANCHORARRAY(AT240)+_xlfn.ANCHORARRAY(BG222)</f>
        <v>0.35444803871633945</v>
      </c>
      <c r="BH240" s="38">
        <f ca="1"/>
        <v>0.389112022904329</v>
      </c>
      <c r="BI240" s="38">
        <f ca="1"/>
        <v>9.2633285000595256E-2</v>
      </c>
      <c r="BJ240" s="38">
        <f ca="1"/>
        <v>0.386197103281822</v>
      </c>
      <c r="BK240" s="38">
        <f ca="1"/>
        <v>0.43586846137513446</v>
      </c>
      <c r="BL240" s="38">
        <f ca="1"/>
        <v>0.27051135202007148</v>
      </c>
    </row>
    <row r="241" spans="4:66" ht="24" customHeight="1">
      <c r="AA241" s="1"/>
      <c r="AQ241" s="83">
        <f ca="1"/>
        <v>0.24469288265189215</v>
      </c>
      <c r="AR241" s="83">
        <f ca="1"/>
        <v>0.71499113465364683</v>
      </c>
      <c r="AS241" s="70" t="s">
        <v>3</v>
      </c>
      <c r="AT241" s="39">
        <f ca="1"/>
        <v>0.47547244195728255</v>
      </c>
      <c r="AU241" s="39">
        <f ca="1"/>
        <v>0.73703060832399458</v>
      </c>
      <c r="AV241" s="39">
        <f ca="1"/>
        <v>0.47547244195728255</v>
      </c>
      <c r="AW241" s="39">
        <f ca="1"/>
        <v>0.87164705916168672</v>
      </c>
      <c r="AX241" s="39">
        <f ca="1"/>
        <v>0.4216067165109525</v>
      </c>
      <c r="AY241" s="39">
        <f ca="1"/>
        <v>0.51742309199651937</v>
      </c>
      <c r="BF241" s="1" t="s">
        <v>88</v>
      </c>
      <c r="BG241" s="39">
        <f ca="1"/>
        <v>0.80990525173684769</v>
      </c>
      <c r="BH241" s="39">
        <f ca="1"/>
        <v>1.1333150101317455</v>
      </c>
      <c r="BI241" s="39">
        <f ca="1"/>
        <v>0.55629951734317795</v>
      </c>
      <c r="BJ241" s="39">
        <f ca="1"/>
        <v>0.90330982145667826</v>
      </c>
      <c r="BK241" s="39">
        <f ca="1"/>
        <v>1.0699504938208058</v>
      </c>
      <c r="BL241" s="39">
        <f ca="1"/>
        <v>1.1783950749438183</v>
      </c>
    </row>
    <row r="242" spans="4:66" ht="24" customHeight="1">
      <c r="AQ242" s="83">
        <f ca="1"/>
        <v>0.68177609218321367</v>
      </c>
      <c r="AR242" s="83">
        <f ca="1"/>
        <v>0.64868404625010534</v>
      </c>
      <c r="AS242" s="70" t="s">
        <v>3</v>
      </c>
      <c r="AT242" s="39">
        <f ca="1"/>
        <v>0.4618171011227053</v>
      </c>
      <c r="AU242" s="39">
        <f ca="1"/>
        <v>1.0515596560983309</v>
      </c>
      <c r="AV242" s="39">
        <f ca="1"/>
        <v>0.4618171011227053</v>
      </c>
      <c r="AW242" s="39">
        <f ca="1"/>
        <v>1.1039248890999975</v>
      </c>
      <c r="AX242" s="39">
        <f ca="1"/>
        <v>0.44678865817654345</v>
      </c>
      <c r="AY242" s="39">
        <f ca="1"/>
        <v>0.74906588817760245</v>
      </c>
      <c r="BF242" s="1" t="s">
        <v>88</v>
      </c>
      <c r="BG242" s="39">
        <f ca="1"/>
        <v>1.1123521026873666</v>
      </c>
      <c r="BH242" s="39">
        <f ca="1"/>
        <v>1.9890155558566227</v>
      </c>
      <c r="BI242" s="39">
        <f ca="1"/>
        <v>0.79230325417823411</v>
      </c>
      <c r="BJ242" s="39">
        <f ca="1"/>
        <v>1.5537157222687898</v>
      </c>
      <c r="BK242" s="39">
        <f ca="1"/>
        <v>0.54347535866972774</v>
      </c>
      <c r="BL242" s="39">
        <f ca="1"/>
        <v>1.5201157443941489</v>
      </c>
    </row>
    <row r="243" spans="4:66" ht="24" customHeight="1">
      <c r="AQ243" s="83">
        <f ca="1"/>
        <v>0.32914845383269142</v>
      </c>
      <c r="AR243" s="83">
        <f ca="1"/>
        <v>0.48795335342094681</v>
      </c>
      <c r="AS243" s="70" t="s">
        <v>3</v>
      </c>
      <c r="AT243" s="39">
        <f ca="1"/>
        <v>0.33522664858019446</v>
      </c>
      <c r="AU243" s="39">
        <f ca="1"/>
        <v>0.63802981902080624</v>
      </c>
      <c r="AV243" s="39">
        <f ca="1"/>
        <v>0.33522664858019446</v>
      </c>
      <c r="AW243" s="39">
        <f ca="1"/>
        <v>0.70529456250745648</v>
      </c>
      <c r="AX243" s="39">
        <f ca="1"/>
        <v>0.31040086771496678</v>
      </c>
      <c r="AY243" s="39">
        <f ca="1"/>
        <v>0.45174096271511599</v>
      </c>
      <c r="BF243" s="1" t="s">
        <v>88</v>
      </c>
      <c r="BG243" s="39">
        <f ca="1"/>
        <v>0.52167640562073569</v>
      </c>
      <c r="BH243" s="39">
        <f ca="1"/>
        <v>0.82766617214011173</v>
      </c>
      <c r="BI243" s="39">
        <f ca="1"/>
        <v>0.60650597546201923</v>
      </c>
      <c r="BJ243" s="39">
        <f ca="1"/>
        <v>1.449912314302769</v>
      </c>
      <c r="BK243" s="39">
        <f ca="1"/>
        <v>0.87441468358833274</v>
      </c>
      <c r="BL243" s="39">
        <f ca="1"/>
        <v>0.68535167077019454</v>
      </c>
    </row>
    <row r="244" spans="4:66" ht="24" customHeight="1">
      <c r="AQ244" s="83">
        <f ca="1"/>
        <v>0.61056177556744085</v>
      </c>
      <c r="AR244" s="83">
        <f ca="1"/>
        <v>0.58537288702920431</v>
      </c>
      <c r="AS244" s="70" t="s">
        <v>3</v>
      </c>
      <c r="AT244" s="39">
        <f ca="1"/>
        <v>0.41643464005209041</v>
      </c>
      <c r="AU244" s="39">
        <f ca="1"/>
        <v>0.94503629973272907</v>
      </c>
      <c r="AV244" s="39">
        <f ca="1"/>
        <v>0.41643464005209041</v>
      </c>
      <c r="AW244" s="39">
        <f ca="1"/>
        <v>0.99299986715346267</v>
      </c>
      <c r="AX244" s="39">
        <f ca="1"/>
        <v>0.40252897778190094</v>
      </c>
      <c r="AY244" s="39">
        <f ca="1"/>
        <v>0.67311524431140324</v>
      </c>
      <c r="BF244" s="1" t="s">
        <v>88</v>
      </c>
      <c r="BG244" s="39">
        <f ca="1"/>
        <v>0.64653113326633027</v>
      </c>
      <c r="BH244" s="39">
        <f ca="1"/>
        <v>0.99535798873528525</v>
      </c>
      <c r="BI244" s="39">
        <f ca="1"/>
        <v>0.55921053423295297</v>
      </c>
      <c r="BJ244" s="39">
        <f ca="1"/>
        <v>1.011468853007953</v>
      </c>
      <c r="BK244" s="39">
        <f ca="1"/>
        <v>0.86784675292945357</v>
      </c>
      <c r="BL244" s="39">
        <f ca="1"/>
        <v>0.72465609475312764</v>
      </c>
    </row>
    <row r="245" spans="4:66" ht="24" customHeight="1">
      <c r="AQ245" s="83">
        <f ca="1"/>
        <v>0.50544062869895812</v>
      </c>
      <c r="AR245" s="83">
        <f ca="1"/>
        <v>0.29234772952342802</v>
      </c>
      <c r="AS245" s="70" t="s">
        <v>3</v>
      </c>
      <c r="AT245" s="39">
        <f ca="1"/>
        <v>0.22125120935239595</v>
      </c>
      <c r="AU245" s="39">
        <f ca="1"/>
        <v>0.63894937501312676</v>
      </c>
      <c r="AV245" s="39">
        <f ca="1"/>
        <v>0.22125120935239595</v>
      </c>
      <c r="AW245" s="39">
        <f ca="1"/>
        <v>0.6324772272081336</v>
      </c>
      <c r="AX245" s="39">
        <f ca="1"/>
        <v>0.22906522098356602</v>
      </c>
      <c r="AY245" s="39">
        <f ca="1"/>
        <v>0.45811677000020146</v>
      </c>
      <c r="BF245" s="1" t="s">
        <v>88</v>
      </c>
      <c r="BG245" s="39">
        <f ca="1"/>
        <v>0.38093770140089017</v>
      </c>
      <c r="BH245" s="39">
        <f ca="1"/>
        <v>0.86338141432331106</v>
      </c>
      <c r="BI245" s="39">
        <f ca="1"/>
        <v>0.93175824017727849</v>
      </c>
      <c r="BJ245" s="39">
        <f ca="1"/>
        <v>1.1621275922955772</v>
      </c>
      <c r="BK245" s="39">
        <f ca="1"/>
        <v>0.62392543996553707</v>
      </c>
      <c r="BL245" s="39">
        <f ca="1"/>
        <v>0.5401274907940351</v>
      </c>
    </row>
    <row r="246" spans="4:66" ht="24" customHeight="1">
      <c r="AQ246" s="83">
        <f ca="1"/>
        <v>0.23602739958680408</v>
      </c>
      <c r="AR246" s="83">
        <f ca="1"/>
        <v>0.20099726216236014</v>
      </c>
      <c r="AS246" s="70" t="s">
        <v>3</v>
      </c>
      <c r="AT246" s="39">
        <f ca="1"/>
        <v>0.14473612602644767</v>
      </c>
      <c r="AU246" s="39">
        <f ca="1"/>
        <v>0.34646251051032756</v>
      </c>
      <c r="AV246" s="39">
        <f ca="1"/>
        <v>0.14473612602644767</v>
      </c>
      <c r="AW246" s="39">
        <f ca="1"/>
        <v>0.35892846284165314</v>
      </c>
      <c r="AX246" s="39">
        <f ca="1"/>
        <v>0.14190317892729337</v>
      </c>
      <c r="AY246" s="39">
        <f ca="1"/>
        <v>0.24716957530406425</v>
      </c>
      <c r="BF246" s="1" t="s">
        <v>88</v>
      </c>
      <c r="BG246" s="39">
        <f ca="1"/>
        <v>0.6873503967426835</v>
      </c>
      <c r="BH246" s="39">
        <f ca="1"/>
        <v>0.86394032663130682</v>
      </c>
      <c r="BI246" s="39">
        <f ca="1"/>
        <v>0.3771780468408541</v>
      </c>
      <c r="BJ246" s="39">
        <f ca="1"/>
        <v>0.75120986902893894</v>
      </c>
      <c r="BK246" s="39">
        <f ca="1"/>
        <v>0.14232185114264498</v>
      </c>
      <c r="BL246" s="39">
        <f ca="1"/>
        <v>0.35911620747308903</v>
      </c>
    </row>
    <row r="247" spans="4:66" ht="24" customHeight="1">
      <c r="AQ247" s="83">
        <f ca="1"/>
        <v>0.50350968145078112</v>
      </c>
      <c r="AR247" s="83">
        <f ca="1"/>
        <v>0.12309810601262305</v>
      </c>
      <c r="AS247" s="70" t="s">
        <v>3</v>
      </c>
      <c r="AT247" s="40">
        <f ca="1"/>
        <v>0.11240631813834021</v>
      </c>
      <c r="AU247" s="40">
        <f ca="1"/>
        <v>0.51110997962304605</v>
      </c>
      <c r="AV247" s="40">
        <f ca="1"/>
        <v>0.11240631813834021</v>
      </c>
      <c r="AW247" s="40">
        <f ca="1"/>
        <v>0.46427573223742563</v>
      </c>
      <c r="AX247" s="40">
        <f ca="1"/>
        <v>0.13709247115649409</v>
      </c>
      <c r="AY247" s="40">
        <f ca="1"/>
        <v>0.36968780676253016</v>
      </c>
      <c r="BF247" s="1" t="s">
        <v>88</v>
      </c>
      <c r="BG247" s="40">
        <f ca="1"/>
        <v>0.24910641622728114</v>
      </c>
      <c r="BH247" s="40">
        <f ca="1"/>
        <v>0.57137936952561985</v>
      </c>
      <c r="BI247" s="40">
        <f ca="1"/>
        <v>0.16212463675743094</v>
      </c>
      <c r="BJ247" s="40">
        <f ca="1"/>
        <v>0.80717162744836468</v>
      </c>
      <c r="BK247" s="40">
        <f ca="1"/>
        <v>0.54454864487830767</v>
      </c>
      <c r="BL247" s="40">
        <f ca="1"/>
        <v>0.61339605825859478</v>
      </c>
    </row>
    <row r="249" spans="4:66" ht="24" customHeight="1">
      <c r="AA249" s="86"/>
      <c r="AB249" s="86"/>
      <c r="AC249" s="86"/>
      <c r="AD249" s="86"/>
      <c r="AE249" s="86"/>
      <c r="AF249" s="86"/>
      <c r="AG249" s="86"/>
      <c r="AH249" s="86"/>
      <c r="AI249" s="86"/>
      <c r="AJ249" s="86"/>
      <c r="AK249" s="86"/>
      <c r="AL249" s="86"/>
      <c r="AM249" s="86"/>
      <c r="AN249" s="86"/>
      <c r="AO249" s="86"/>
      <c r="AP249" s="86"/>
      <c r="AQ249" s="86"/>
      <c r="AR249" s="86"/>
      <c r="AS249" s="86"/>
      <c r="AT249" s="86"/>
      <c r="AU249" s="86"/>
      <c r="AV249" s="86"/>
      <c r="AW249" s="86"/>
      <c r="AX249" s="86"/>
      <c r="AY249" s="86"/>
      <c r="AZ249" s="86"/>
      <c r="BA249" s="86"/>
      <c r="BB249" s="86"/>
      <c r="BC249" s="86"/>
      <c r="BD249" s="86"/>
      <c r="BE249" s="86"/>
      <c r="BF249" s="86"/>
      <c r="BG249" s="86"/>
      <c r="BH249" s="86"/>
      <c r="BI249" s="86"/>
      <c r="BJ249" s="86"/>
      <c r="BK249" s="86"/>
      <c r="BL249" s="86"/>
      <c r="BM249" s="86"/>
      <c r="BN249" s="86"/>
    </row>
    <row r="251" spans="4:66" ht="24" customHeight="1">
      <c r="D251" s="1"/>
      <c r="E251" s="1"/>
      <c r="F251" s="1"/>
      <c r="H251" s="1"/>
      <c r="I251" s="1"/>
      <c r="J251" s="1"/>
    </row>
    <row r="252" spans="4:66" ht="24" customHeight="1">
      <c r="D252" s="1"/>
      <c r="E252" s="1"/>
      <c r="F252" s="1"/>
      <c r="H252" s="1"/>
      <c r="I252" s="1"/>
      <c r="J252" s="1"/>
    </row>
    <row r="253" spans="4:66" ht="24" customHeight="1">
      <c r="D253" s="1"/>
      <c r="E253" s="1"/>
      <c r="F253" s="1"/>
      <c r="H253" s="1"/>
      <c r="I253" s="1"/>
      <c r="J253" s="1"/>
    </row>
    <row r="254" spans="4:66" ht="24" customHeight="1">
      <c r="D254" s="1"/>
      <c r="E254" s="1"/>
      <c r="F254" s="1"/>
      <c r="H254" s="1"/>
      <c r="I254" s="1"/>
      <c r="J254" s="1"/>
    </row>
    <row r="255" spans="4:66" ht="24" customHeight="1">
      <c r="D255" s="1"/>
      <c r="E255" s="1"/>
      <c r="F255" s="1"/>
      <c r="H255" s="1"/>
      <c r="I255" s="1"/>
      <c r="J255" s="1"/>
    </row>
    <row r="256" spans="4:66" ht="24" customHeight="1">
      <c r="D256" s="1"/>
      <c r="E256" s="1"/>
      <c r="F256" s="1"/>
      <c r="H256" s="1"/>
      <c r="I256" s="1"/>
      <c r="J256" s="1"/>
    </row>
    <row r="257" spans="4:50" ht="24" customHeight="1">
      <c r="D257" s="1"/>
      <c r="E257" s="1"/>
      <c r="F257" s="1"/>
      <c r="H257" s="1"/>
      <c r="I257" s="1"/>
      <c r="J257" s="1"/>
      <c r="AA257" s="1"/>
    </row>
    <row r="258" spans="4:50" ht="24" customHeight="1">
      <c r="D258" s="1"/>
      <c r="E258" s="1"/>
      <c r="F258" s="1"/>
      <c r="H258" s="1"/>
      <c r="I258" s="1"/>
      <c r="J258" s="1"/>
      <c r="AA258" s="1"/>
      <c r="AB258" s="1"/>
      <c r="AC258" s="1"/>
      <c r="AD258" s="1"/>
      <c r="AE258" s="1"/>
      <c r="AF258" s="1"/>
      <c r="AG258" s="1"/>
      <c r="AH258" s="1"/>
      <c r="AI258" s="1"/>
      <c r="AJ258" s="1"/>
      <c r="AK258" s="1"/>
      <c r="AL258" s="1"/>
      <c r="AM258" s="1"/>
      <c r="AN258" s="1"/>
      <c r="AO258" s="1"/>
      <c r="AP258" s="1"/>
      <c r="AQ258" s="1"/>
      <c r="AR258" s="1"/>
      <c r="AS258" s="1"/>
      <c r="AT258" s="1"/>
      <c r="AU258" s="1"/>
      <c r="AV258" s="1"/>
      <c r="AW258" s="1"/>
      <c r="AX258" s="1"/>
    </row>
    <row r="259" spans="4:50" ht="24" customHeight="1">
      <c r="D259" s="1"/>
      <c r="E259" s="1"/>
      <c r="F259" s="1"/>
      <c r="H259" s="1"/>
      <c r="I259" s="1"/>
      <c r="J259" s="1"/>
      <c r="AA259" s="1"/>
      <c r="AB259" s="1"/>
      <c r="AC259" s="1"/>
      <c r="AD259" s="1"/>
      <c r="AE259" s="1"/>
      <c r="AF259" s="1"/>
      <c r="AG259" s="1"/>
      <c r="AH259" s="1"/>
      <c r="AI259" s="1"/>
      <c r="AJ259" s="1"/>
      <c r="AK259" s="1"/>
      <c r="AL259" s="1"/>
      <c r="AM259" s="1"/>
      <c r="AN259" s="1"/>
      <c r="AO259" s="1"/>
      <c r="AP259" s="1"/>
      <c r="AQ259" s="1"/>
      <c r="AR259" s="1"/>
      <c r="AS259" s="1"/>
      <c r="AT259" s="1"/>
      <c r="AU259" s="1"/>
      <c r="AV259" s="1"/>
      <c r="AW259" s="1"/>
      <c r="AX259" s="1"/>
    </row>
    <row r="260" spans="4:50" ht="24" customHeight="1">
      <c r="D260" s="1"/>
      <c r="E260" s="1"/>
      <c r="F260" s="1"/>
      <c r="H260" s="1"/>
      <c r="I260" s="1"/>
      <c r="J260" s="1"/>
      <c r="AA260" s="1"/>
      <c r="AB260" s="1"/>
      <c r="AC260" s="1"/>
      <c r="AD260" s="1"/>
      <c r="AE260" s="1"/>
      <c r="AF260" s="1"/>
      <c r="AG260" s="1"/>
      <c r="AH260" s="1"/>
      <c r="AI260" s="1"/>
      <c r="AJ260" s="1"/>
      <c r="AK260" s="1"/>
      <c r="AL260" s="1"/>
      <c r="AM260" s="1"/>
      <c r="AN260" s="1"/>
      <c r="AO260" s="1"/>
      <c r="AP260" s="1"/>
      <c r="AQ260" s="1"/>
      <c r="AR260" s="1"/>
      <c r="AS260" s="1"/>
      <c r="AT260" s="1"/>
      <c r="AU260" s="1"/>
      <c r="AV260" s="1"/>
      <c r="AW260" s="1"/>
      <c r="AX260" s="1"/>
    </row>
    <row r="261" spans="4:50" ht="24" customHeight="1">
      <c r="D261" s="1"/>
      <c r="E261" s="1"/>
      <c r="F261" s="1"/>
      <c r="H261" s="1"/>
      <c r="I261" s="1"/>
      <c r="J261" s="1"/>
      <c r="AA261" s="1"/>
      <c r="AB261" s="1"/>
      <c r="AC261" s="1"/>
      <c r="AD261" s="1"/>
      <c r="AE261" s="1"/>
      <c r="AF261" s="1"/>
      <c r="AG261" s="1"/>
      <c r="AH261" s="1"/>
      <c r="AI261" s="1"/>
      <c r="AJ261" s="1"/>
      <c r="AK261" s="1"/>
      <c r="AL261" s="1"/>
      <c r="AM261" s="1"/>
      <c r="AN261" s="1"/>
      <c r="AO261" s="1"/>
      <c r="AP261" s="1"/>
      <c r="AQ261" s="1"/>
      <c r="AR261" s="1"/>
      <c r="AS261" s="1"/>
      <c r="AT261" s="1"/>
      <c r="AU261" s="1"/>
      <c r="AV261" s="1"/>
      <c r="AW261" s="1"/>
      <c r="AX261" s="1"/>
    </row>
    <row r="262" spans="4:50" ht="24" customHeight="1">
      <c r="D262" s="1"/>
      <c r="E262" s="1"/>
      <c r="F262" s="1"/>
      <c r="H262" s="1"/>
      <c r="I262" s="1"/>
      <c r="J262" s="1"/>
      <c r="AA262" s="1"/>
      <c r="AB262" s="1"/>
      <c r="AC262" s="1"/>
      <c r="AD262" s="1"/>
      <c r="AE262" s="1"/>
      <c r="AF262" s="1"/>
      <c r="AG262" s="1"/>
      <c r="AH262" s="1"/>
      <c r="AI262" s="1"/>
      <c r="AJ262" s="1"/>
      <c r="AK262" s="1"/>
      <c r="AL262" s="1"/>
      <c r="AM262" s="1"/>
      <c r="AN262" s="1"/>
      <c r="AO262" s="1"/>
      <c r="AP262" s="1"/>
      <c r="AQ262" s="1"/>
      <c r="AR262" s="1"/>
      <c r="AS262" s="1"/>
      <c r="AT262" s="1"/>
      <c r="AU262" s="1"/>
      <c r="AV262" s="1"/>
      <c r="AW262" s="1"/>
      <c r="AX262" s="1"/>
    </row>
    <row r="263" spans="4:50" ht="24" customHeight="1">
      <c r="D263" s="1"/>
      <c r="E263" s="1"/>
      <c r="F263" s="1"/>
      <c r="G263" s="68"/>
      <c r="AO263" s="1"/>
      <c r="AP263" s="1"/>
      <c r="AQ263" s="1"/>
      <c r="AR263" s="1"/>
      <c r="AS263" s="1"/>
      <c r="AT263" s="1"/>
      <c r="AU263" s="1"/>
      <c r="AV263" s="1"/>
      <c r="AW263" s="1"/>
      <c r="AX263" s="1"/>
    </row>
    <row r="264" spans="4:50" ht="24" customHeight="1">
      <c r="D264" s="1"/>
      <c r="E264" s="1"/>
      <c r="F264" s="1"/>
      <c r="G264" s="68"/>
      <c r="AO264" s="1"/>
      <c r="AP264" s="1"/>
      <c r="AQ264" s="1"/>
      <c r="AR264" s="1"/>
      <c r="AS264" s="1"/>
      <c r="AT264" s="1"/>
      <c r="AU264" s="1"/>
      <c r="AV264" s="1"/>
      <c r="AW264" s="1"/>
      <c r="AX264" s="1"/>
    </row>
    <row r="265" spans="4:50" ht="24" customHeight="1">
      <c r="D265" s="1"/>
      <c r="E265" s="1"/>
      <c r="F265" s="1"/>
      <c r="G265" s="68"/>
      <c r="AO265" s="1"/>
      <c r="AP265" s="1"/>
      <c r="AQ265" s="1"/>
      <c r="AR265" s="1"/>
      <c r="AS265" s="1"/>
      <c r="AT265" s="1"/>
      <c r="AU265" s="1"/>
      <c r="AV265" s="1"/>
      <c r="AW265" s="1"/>
      <c r="AX265" s="1"/>
    </row>
    <row r="266" spans="4:50" ht="24" customHeight="1">
      <c r="D266" s="1"/>
      <c r="E266" s="1"/>
      <c r="F266" s="1"/>
      <c r="G266" s="68"/>
      <c r="AO266" s="1"/>
      <c r="AP266" s="1"/>
      <c r="AQ266" s="1"/>
      <c r="AR266" s="1"/>
      <c r="AS266" s="1"/>
      <c r="AT266" s="1"/>
      <c r="AU266" s="1"/>
      <c r="AV266" s="1"/>
      <c r="AW266" s="1"/>
      <c r="AX266" s="1"/>
    </row>
    <row r="267" spans="4:50" ht="24" customHeight="1">
      <c r="D267" s="1"/>
      <c r="E267" s="1"/>
      <c r="F267" s="1"/>
      <c r="G267" s="1"/>
      <c r="H267" s="1"/>
      <c r="I267" s="1"/>
      <c r="J267" s="1"/>
      <c r="K267" s="1"/>
      <c r="AO267" s="1"/>
      <c r="AP267" s="1"/>
      <c r="AQ267" s="1"/>
      <c r="AR267" s="1"/>
      <c r="AS267" s="1"/>
      <c r="AT267" s="1"/>
      <c r="AU267" s="1"/>
      <c r="AV267" s="1"/>
      <c r="AW267" s="1"/>
      <c r="AX267" s="1"/>
    </row>
    <row r="268" spans="4:50" ht="24" customHeight="1">
      <c r="D268" s="1"/>
      <c r="E268" s="1"/>
      <c r="F268" s="1"/>
      <c r="G268" s="1"/>
      <c r="H268" s="1"/>
      <c r="I268" s="1"/>
      <c r="J268" s="1"/>
      <c r="K268" s="1"/>
      <c r="AO268" s="1"/>
      <c r="AP268" s="1"/>
      <c r="AQ268" s="1"/>
      <c r="AR268" s="1"/>
      <c r="AS268" s="1"/>
      <c r="AT268" s="1"/>
      <c r="AU268" s="1"/>
      <c r="AV268" s="1"/>
      <c r="AW268" s="1"/>
      <c r="AX268" s="1"/>
    </row>
    <row r="269" spans="4:50" ht="24" customHeight="1">
      <c r="D269" s="1"/>
      <c r="E269" s="1"/>
      <c r="F269" s="1"/>
      <c r="G269" s="1"/>
      <c r="H269" s="1"/>
      <c r="I269" s="1"/>
      <c r="J269" s="1"/>
      <c r="K269" s="1"/>
      <c r="AO269" s="1"/>
      <c r="AP269" s="1"/>
      <c r="AQ269" s="1"/>
      <c r="AR269" s="1"/>
      <c r="AS269" s="1"/>
      <c r="AT269" s="1"/>
      <c r="AU269" s="1"/>
      <c r="AV269" s="1"/>
      <c r="AW269" s="1"/>
      <c r="AX269" s="1"/>
    </row>
    <row r="270" spans="4:50" ht="24" customHeight="1">
      <c r="D270" s="1"/>
      <c r="E270" s="1"/>
      <c r="F270" s="1"/>
      <c r="G270" s="1"/>
      <c r="H270" s="1"/>
      <c r="I270" s="1"/>
      <c r="J270" s="1"/>
      <c r="K270" s="1"/>
      <c r="AO270" s="1"/>
      <c r="AP270" s="1"/>
      <c r="AQ270" s="1"/>
      <c r="AR270" s="1"/>
      <c r="AS270" s="1"/>
      <c r="AT270" s="1"/>
      <c r="AU270" s="1"/>
      <c r="AV270" s="1"/>
      <c r="AW270" s="1"/>
      <c r="AX270" s="1"/>
    </row>
    <row r="271" spans="4:50" ht="24" customHeight="1">
      <c r="D271" s="1"/>
      <c r="E271" s="1"/>
      <c r="F271" s="1"/>
      <c r="G271" s="1"/>
      <c r="H271" s="1"/>
      <c r="I271" s="1"/>
      <c r="J271" s="1"/>
      <c r="K271" s="1"/>
      <c r="AO271" s="1"/>
      <c r="AP271" s="1"/>
      <c r="AQ271" s="1"/>
      <c r="AR271" s="1"/>
      <c r="AS271" s="1"/>
      <c r="AT271" s="1"/>
      <c r="AU271" s="1"/>
      <c r="AV271" s="1"/>
      <c r="AW271" s="1"/>
      <c r="AX271" s="1"/>
    </row>
    <row r="272" spans="4:50" ht="24" customHeight="1">
      <c r="D272" s="1"/>
      <c r="E272" s="1"/>
      <c r="F272" s="1"/>
      <c r="G272" s="1"/>
      <c r="H272" s="1"/>
      <c r="I272" s="1"/>
      <c r="J272" s="1"/>
      <c r="K272" s="1"/>
      <c r="AO272" s="1"/>
      <c r="AP272" s="1"/>
      <c r="AQ272" s="1"/>
      <c r="AR272" s="1"/>
      <c r="AS272" s="1"/>
      <c r="AT272" s="1"/>
      <c r="AU272" s="1"/>
      <c r="AV272" s="1"/>
      <c r="AW272" s="1"/>
      <c r="AX272" s="1"/>
    </row>
    <row r="273" spans="4:50" ht="24" customHeight="1">
      <c r="D273" s="1"/>
      <c r="E273" s="1"/>
      <c r="F273" s="1"/>
      <c r="G273" s="1"/>
      <c r="H273" s="1"/>
      <c r="I273" s="1"/>
      <c r="J273" s="1"/>
      <c r="K273" s="1"/>
      <c r="AO273" s="1"/>
      <c r="AP273" s="1"/>
      <c r="AQ273" s="1"/>
      <c r="AR273" s="1"/>
      <c r="AS273" s="1"/>
      <c r="AT273" s="1"/>
      <c r="AU273" s="1"/>
      <c r="AV273" s="1"/>
      <c r="AW273" s="1"/>
      <c r="AX273" s="1"/>
    </row>
    <row r="274" spans="4:50" ht="24" customHeight="1">
      <c r="D274" s="1"/>
      <c r="E274" s="1"/>
      <c r="F274" s="1"/>
      <c r="G274" s="1"/>
      <c r="H274" s="1"/>
      <c r="I274" s="1"/>
      <c r="J274" s="1"/>
      <c r="K274" s="1"/>
      <c r="AO274" s="1"/>
      <c r="AP274" s="1"/>
      <c r="AQ274" s="1"/>
      <c r="AR274" s="1"/>
      <c r="AS274" s="1"/>
      <c r="AT274" s="1"/>
      <c r="AU274" s="1"/>
      <c r="AV274" s="1"/>
      <c r="AW274" s="1"/>
      <c r="AX274" s="1"/>
    </row>
    <row r="275" spans="4:50" ht="24" customHeight="1">
      <c r="D275" s="1"/>
      <c r="E275" s="1"/>
      <c r="F275" s="1"/>
      <c r="G275" s="1"/>
      <c r="H275" s="1"/>
      <c r="I275" s="1"/>
      <c r="J275" s="1"/>
      <c r="K275" s="1"/>
      <c r="AO275" s="1"/>
      <c r="AP275" s="1"/>
      <c r="AQ275" s="1"/>
      <c r="AR275" s="1"/>
      <c r="AS275" s="1"/>
      <c r="AT275" s="1"/>
      <c r="AU275" s="1"/>
      <c r="AV275" s="1"/>
      <c r="AW275" s="1"/>
      <c r="AX275" s="1"/>
    </row>
    <row r="276" spans="4:50" ht="24" customHeight="1">
      <c r="D276" s="1"/>
      <c r="E276" s="1"/>
      <c r="F276" s="1"/>
      <c r="G276" s="1"/>
      <c r="H276" s="1"/>
      <c r="I276" s="1"/>
      <c r="J276" s="1"/>
      <c r="K276" s="1"/>
      <c r="AO276" s="1"/>
      <c r="AP276" s="1"/>
      <c r="AQ276" s="1"/>
      <c r="AR276" s="1"/>
      <c r="AS276" s="1"/>
      <c r="AT276" s="1"/>
      <c r="AU276" s="1"/>
      <c r="AV276" s="1"/>
      <c r="AW276" s="1"/>
      <c r="AX276" s="1"/>
    </row>
    <row r="277" spans="4:50" ht="24" customHeight="1">
      <c r="D277" s="1"/>
      <c r="E277" s="1"/>
      <c r="F277" s="1"/>
      <c r="G277" s="1"/>
      <c r="H277" s="1"/>
      <c r="I277" s="1"/>
      <c r="J277" s="1"/>
      <c r="K277" s="1"/>
      <c r="AO277" s="1"/>
      <c r="AP277" s="1"/>
      <c r="AQ277" s="1"/>
      <c r="AR277" s="1"/>
      <c r="AS277" s="1"/>
      <c r="AT277" s="1"/>
      <c r="AU277" s="1"/>
      <c r="AV277" s="1"/>
      <c r="AW277" s="1"/>
      <c r="AX277" s="1"/>
    </row>
    <row r="278" spans="4:50" ht="24" customHeight="1">
      <c r="D278" s="1"/>
      <c r="E278" s="1"/>
      <c r="F278" s="1"/>
      <c r="G278" s="1"/>
      <c r="H278" s="1"/>
      <c r="I278" s="1"/>
      <c r="J278" s="1"/>
      <c r="K278" s="1"/>
    </row>
    <row r="279" spans="4:50" ht="24" customHeight="1">
      <c r="E279" s="1"/>
      <c r="F279" s="1"/>
      <c r="G279" s="1"/>
      <c r="H279" s="1"/>
      <c r="I279" s="1"/>
      <c r="J279" s="1"/>
      <c r="K279" s="1"/>
    </row>
    <row r="280" spans="4:50" ht="24" customHeight="1">
      <c r="E280" s="1"/>
      <c r="F280" s="1"/>
      <c r="G280" s="1"/>
      <c r="H280" s="1"/>
      <c r="I280" s="1"/>
      <c r="J280" s="1"/>
      <c r="K280" s="1"/>
    </row>
    <row r="281" spans="4:50" ht="24" customHeight="1">
      <c r="E281" s="1"/>
      <c r="F281" s="1"/>
      <c r="G281" s="1"/>
      <c r="H281" s="1"/>
      <c r="I281" s="1"/>
      <c r="J281" s="1"/>
      <c r="K281" s="1"/>
    </row>
    <row r="285" spans="4:50" ht="24" customHeight="1">
      <c r="G285" s="70"/>
    </row>
    <row r="286" spans="4:50" ht="24" customHeight="1">
      <c r="G286" s="70"/>
    </row>
    <row r="287" spans="4:50" ht="24" customHeight="1">
      <c r="G287" s="70"/>
    </row>
    <row r="288" spans="4:50" ht="24" customHeight="1">
      <c r="G288" s="70"/>
    </row>
    <row r="289" spans="7:69" ht="24" customHeight="1">
      <c r="G289" s="70"/>
    </row>
    <row r="290" spans="7:69" ht="24" customHeight="1">
      <c r="G290" s="70"/>
    </row>
    <row r="291" spans="7:69" ht="24" customHeight="1">
      <c r="G291" s="70"/>
    </row>
    <row r="297" spans="7:69" ht="24" customHeight="1">
      <c r="AK297" s="68"/>
      <c r="AL297" s="68"/>
      <c r="AM297" s="68"/>
      <c r="AN297" s="68"/>
      <c r="AO297" s="68"/>
      <c r="AP297" s="68"/>
      <c r="AQ297" s="70" t="s">
        <v>72</v>
      </c>
      <c r="AR297" s="68"/>
      <c r="AS297" s="68"/>
      <c r="AT297" s="68"/>
      <c r="AU297" s="68"/>
      <c r="AV297" s="68"/>
      <c r="AW297" s="68"/>
      <c r="AX297" s="68"/>
      <c r="AY297" s="68"/>
      <c r="AZ297" s="68"/>
      <c r="BA297" s="68"/>
      <c r="BB297" s="68"/>
      <c r="BC297" s="68"/>
      <c r="BD297" s="68"/>
      <c r="BE297" s="68"/>
      <c r="BF297" s="68"/>
      <c r="BG297" s="68"/>
      <c r="BH297" s="68"/>
      <c r="BI297" s="68"/>
      <c r="BJ297" s="68"/>
      <c r="BK297" s="68"/>
      <c r="BL297" s="68"/>
      <c r="BM297" s="68"/>
      <c r="BN297" s="68"/>
      <c r="BO297" s="68"/>
      <c r="BP297" s="68"/>
      <c r="BQ297" s="68"/>
    </row>
    <row r="298" spans="7:69" ht="24" customHeight="1">
      <c r="AK298" s="68"/>
      <c r="AL298" s="68"/>
      <c r="AM298" s="68"/>
      <c r="AN298" s="68"/>
      <c r="AO298" s="68"/>
      <c r="AP298" s="68"/>
      <c r="AQ298" s="68"/>
      <c r="AR298" s="70">
        <v>1</v>
      </c>
      <c r="AS298" s="70">
        <v>2</v>
      </c>
      <c r="AT298" s="70">
        <v>3</v>
      </c>
      <c r="AU298" s="70">
        <v>4</v>
      </c>
      <c r="AV298" s="70">
        <v>5</v>
      </c>
      <c r="AW298" s="70">
        <v>6</v>
      </c>
      <c r="AX298" s="70">
        <v>7</v>
      </c>
      <c r="AY298" s="70">
        <v>8</v>
      </c>
      <c r="AZ298" s="70">
        <v>9</v>
      </c>
      <c r="BA298" s="70">
        <v>10</v>
      </c>
      <c r="BB298" s="70">
        <v>11</v>
      </c>
      <c r="BC298" s="70">
        <v>12</v>
      </c>
      <c r="BD298" s="68"/>
      <c r="BE298" s="68"/>
      <c r="BF298" s="68"/>
      <c r="BG298" s="68"/>
      <c r="BH298" s="68"/>
      <c r="BI298" s="68"/>
      <c r="BJ298" s="68"/>
      <c r="BK298" s="68"/>
      <c r="BL298" s="68"/>
      <c r="BM298" s="68"/>
      <c r="BN298" s="68"/>
      <c r="BO298" s="68"/>
      <c r="BP298" s="68"/>
      <c r="BQ298" s="68"/>
    </row>
    <row r="299" spans="7:69" ht="24" customHeight="1">
      <c r="S299" s="1">
        <v>1</v>
      </c>
      <c r="T299" s="1">
        <v>2</v>
      </c>
      <c r="U299" s="1">
        <v>3</v>
      </c>
      <c r="V299" s="1">
        <v>4</v>
      </c>
      <c r="W299" s="1">
        <v>5</v>
      </c>
      <c r="X299" s="1">
        <v>6</v>
      </c>
      <c r="Y299" s="1">
        <v>7</v>
      </c>
      <c r="Z299" s="1">
        <v>8</v>
      </c>
      <c r="AA299" s="1">
        <v>9</v>
      </c>
      <c r="AC299" s="1">
        <v>10</v>
      </c>
      <c r="AE299" s="1">
        <v>11</v>
      </c>
      <c r="AG299" s="1">
        <v>12</v>
      </c>
      <c r="AK299" s="68"/>
      <c r="AL299" s="68"/>
      <c r="AM299" s="68"/>
      <c r="AN299" s="68"/>
      <c r="AO299" s="68"/>
      <c r="AP299" s="68"/>
      <c r="AQ299" s="68"/>
      <c r="AR299" s="70"/>
      <c r="AS299" s="68"/>
      <c r="AT299" s="68"/>
      <c r="AU299" s="68"/>
      <c r="AV299" s="68"/>
      <c r="AW299" s="68"/>
      <c r="AX299" s="68"/>
      <c r="AY299" s="68"/>
      <c r="AZ299" s="68"/>
      <c r="BA299" s="68"/>
      <c r="BB299" s="68"/>
      <c r="BC299" s="68"/>
      <c r="BD299" s="68"/>
      <c r="BE299" s="68"/>
      <c r="BF299" s="68"/>
      <c r="BG299" s="68"/>
      <c r="BH299" s="68"/>
      <c r="BI299" s="68"/>
      <c r="BJ299" s="68"/>
      <c r="BK299" s="68"/>
      <c r="BL299" s="68"/>
      <c r="BM299" s="68"/>
      <c r="BN299" s="68"/>
      <c r="BO299" s="68"/>
      <c r="BP299" s="68"/>
      <c r="BQ299" s="68"/>
    </row>
    <row r="300" spans="7:69" ht="24" customHeight="1">
      <c r="S300" s="1"/>
      <c r="AK300" s="68"/>
      <c r="AL300" s="68"/>
      <c r="AM300" s="68"/>
      <c r="AN300" s="68"/>
      <c r="AO300" s="68"/>
      <c r="AP300" s="68"/>
      <c r="AQ300" s="70"/>
      <c r="AR300" s="72" cm="1">
        <f t="array" ref="AR300:AZ303">_xlfn.ANCHORARRAY(S313)</f>
        <v>4</v>
      </c>
      <c r="AS300" s="73">
        <v>4</v>
      </c>
      <c r="AT300" s="73">
        <v>5</v>
      </c>
      <c r="AU300" s="73">
        <v>5</v>
      </c>
      <c r="AV300" s="73">
        <v>4</v>
      </c>
      <c r="AW300" s="73">
        <v>4</v>
      </c>
      <c r="AX300" s="73">
        <v>4</v>
      </c>
      <c r="AY300" s="73">
        <v>4</v>
      </c>
      <c r="AZ300" s="73">
        <v>5</v>
      </c>
      <c r="BA300" s="73" cm="1">
        <f t="array" ref="BA300:BA303">AC313:AC316</f>
        <v>5</v>
      </c>
      <c r="BB300" s="73" cm="1">
        <f t="array" ref="BB300:BB303">_xlfn.ANCHORARRAY(AE313)</f>
        <v>4</v>
      </c>
      <c r="BC300" s="73" cm="1">
        <f t="array" ref="BC300:BC303">_xlfn.ANCHORARRAY(AG313)</f>
        <v>4</v>
      </c>
      <c r="BD300" s="68"/>
      <c r="BE300" s="68"/>
      <c r="BF300" s="68"/>
      <c r="BG300" s="68"/>
      <c r="BH300" s="68"/>
      <c r="BI300" s="68"/>
      <c r="BJ300" s="68"/>
      <c r="BK300" s="68"/>
      <c r="BL300" s="68"/>
      <c r="BM300" s="68"/>
      <c r="BN300" s="68"/>
      <c r="BO300" s="68"/>
      <c r="BP300" s="68"/>
      <c r="BQ300" s="68"/>
    </row>
    <row r="301" spans="7:69" ht="24" customHeight="1">
      <c r="S301" s="38">
        <v>1</v>
      </c>
      <c r="T301" s="38">
        <v>0</v>
      </c>
      <c r="U301" s="38">
        <v>0</v>
      </c>
      <c r="V301" s="38">
        <v>0</v>
      </c>
      <c r="W301" s="38">
        <v>0</v>
      </c>
      <c r="X301" s="38">
        <v>1</v>
      </c>
      <c r="Y301" s="38">
        <v>1</v>
      </c>
      <c r="Z301" s="38">
        <v>0</v>
      </c>
      <c r="AA301" s="38">
        <v>0</v>
      </c>
      <c r="AC301" s="38">
        <v>0</v>
      </c>
      <c r="AE301" s="38">
        <v>0</v>
      </c>
      <c r="AG301" s="38">
        <v>1</v>
      </c>
      <c r="AK301" s="68"/>
      <c r="AL301" s="68"/>
      <c r="AM301" s="68"/>
      <c r="AN301" s="68"/>
      <c r="AO301" s="68"/>
      <c r="AP301" s="68"/>
      <c r="AQ301" s="70"/>
      <c r="AR301" s="74">
        <v>0</v>
      </c>
      <c r="AS301" s="75">
        <v>0</v>
      </c>
      <c r="AT301" s="75">
        <v>-1</v>
      </c>
      <c r="AU301" s="75">
        <v>0</v>
      </c>
      <c r="AV301" s="75">
        <v>0</v>
      </c>
      <c r="AW301" s="75">
        <v>1</v>
      </c>
      <c r="AX301" s="75">
        <v>0</v>
      </c>
      <c r="AY301" s="75">
        <v>0</v>
      </c>
      <c r="AZ301" s="75">
        <v>-1</v>
      </c>
      <c r="BA301" s="75">
        <v>0</v>
      </c>
      <c r="BB301" s="75">
        <v>0</v>
      </c>
      <c r="BC301" s="75">
        <v>1</v>
      </c>
      <c r="BD301" s="68"/>
      <c r="BE301" s="68"/>
      <c r="BF301" s="68"/>
      <c r="BG301" s="68"/>
      <c r="BH301" s="68"/>
      <c r="BI301" s="68"/>
      <c r="BJ301" s="68"/>
      <c r="BK301" s="68"/>
      <c r="BL301" s="68"/>
      <c r="BM301" s="68"/>
      <c r="BN301" s="68"/>
      <c r="BO301" s="68"/>
      <c r="BP301" s="68"/>
      <c r="BQ301" s="68"/>
    </row>
    <row r="302" spans="7:69" ht="24" customHeight="1">
      <c r="S302" s="39">
        <v>0</v>
      </c>
      <c r="T302" s="39">
        <v>1</v>
      </c>
      <c r="U302" s="39">
        <v>0</v>
      </c>
      <c r="V302" s="39">
        <v>0</v>
      </c>
      <c r="W302" s="39">
        <v>0</v>
      </c>
      <c r="X302" s="39">
        <v>1</v>
      </c>
      <c r="Y302" s="39">
        <v>0</v>
      </c>
      <c r="Z302" s="39">
        <v>1</v>
      </c>
      <c r="AA302" s="39">
        <v>0</v>
      </c>
      <c r="AC302" s="39">
        <v>0</v>
      </c>
      <c r="AE302" s="39">
        <v>0</v>
      </c>
      <c r="AG302" s="39">
        <v>1</v>
      </c>
      <c r="AK302" s="68"/>
      <c r="AL302" s="68"/>
      <c r="AM302" s="68"/>
      <c r="AN302" s="68"/>
      <c r="AO302" s="68"/>
      <c r="AP302" s="68"/>
      <c r="AQ302" s="70"/>
      <c r="AR302" s="74">
        <v>1</v>
      </c>
      <c r="AS302" s="75">
        <v>2</v>
      </c>
      <c r="AT302" s="75">
        <v>0</v>
      </c>
      <c r="AU302" s="75">
        <v>2</v>
      </c>
      <c r="AV302" s="75">
        <v>0</v>
      </c>
      <c r="AW302" s="75">
        <v>3</v>
      </c>
      <c r="AX302" s="75">
        <v>1</v>
      </c>
      <c r="AY302" s="75">
        <v>2</v>
      </c>
      <c r="AZ302" s="75">
        <v>0</v>
      </c>
      <c r="BA302" s="75">
        <v>2</v>
      </c>
      <c r="BB302" s="75">
        <v>0</v>
      </c>
      <c r="BC302" s="75">
        <v>3</v>
      </c>
      <c r="BD302" s="68"/>
      <c r="BE302" s="68"/>
      <c r="BF302" s="68"/>
      <c r="BG302" s="68"/>
      <c r="BH302" s="68"/>
      <c r="BI302" s="68"/>
      <c r="BJ302" s="68"/>
      <c r="BK302" s="68"/>
      <c r="BL302" s="68"/>
      <c r="BM302" s="68"/>
      <c r="BN302" s="68"/>
      <c r="BO302" s="68"/>
      <c r="BP302" s="68"/>
      <c r="BQ302" s="68"/>
    </row>
    <row r="303" spans="7:69" ht="24" customHeight="1">
      <c r="S303" s="39">
        <v>0</v>
      </c>
      <c r="T303" s="39">
        <v>1</v>
      </c>
      <c r="U303" s="39">
        <v>1</v>
      </c>
      <c r="V303" s="39">
        <v>1</v>
      </c>
      <c r="W303" s="39">
        <v>1</v>
      </c>
      <c r="X303" s="39">
        <v>0</v>
      </c>
      <c r="Y303" s="39">
        <v>0</v>
      </c>
      <c r="Z303" s="39">
        <v>1</v>
      </c>
      <c r="AA303" s="39">
        <v>1</v>
      </c>
      <c r="AC303" s="39">
        <v>1</v>
      </c>
      <c r="AE303" s="39">
        <v>1</v>
      </c>
      <c r="AG303" s="39">
        <v>0</v>
      </c>
      <c r="AK303" s="68"/>
      <c r="AL303" s="68"/>
      <c r="AM303" s="68"/>
      <c r="AN303" s="68"/>
      <c r="AO303" s="68"/>
      <c r="AP303" s="68"/>
      <c r="AQ303" s="70"/>
      <c r="AR303" s="76">
        <v>3</v>
      </c>
      <c r="AS303" s="77">
        <v>5</v>
      </c>
      <c r="AT303" s="77">
        <v>4</v>
      </c>
      <c r="AU303" s="77">
        <v>4</v>
      </c>
      <c r="AV303" s="77">
        <v>5</v>
      </c>
      <c r="AW303" s="77">
        <v>4</v>
      </c>
      <c r="AX303" s="77">
        <v>3</v>
      </c>
      <c r="AY303" s="77">
        <v>5</v>
      </c>
      <c r="AZ303" s="77">
        <v>4</v>
      </c>
      <c r="BA303" s="77">
        <v>4</v>
      </c>
      <c r="BB303" s="77">
        <v>5</v>
      </c>
      <c r="BC303" s="77">
        <v>4</v>
      </c>
      <c r="BD303" s="68"/>
      <c r="BE303" s="68"/>
      <c r="BF303" s="68"/>
      <c r="BG303" s="68"/>
      <c r="BH303" s="68"/>
      <c r="BI303" s="68"/>
      <c r="BJ303" s="68"/>
      <c r="BK303" s="68"/>
      <c r="BL303" s="68"/>
      <c r="BM303" s="68"/>
      <c r="BN303" s="68"/>
      <c r="BO303" s="68"/>
      <c r="BP303" s="68"/>
      <c r="BQ303" s="68"/>
    </row>
    <row r="304" spans="7:69" ht="24" customHeight="1">
      <c r="S304" s="39">
        <v>1</v>
      </c>
      <c r="T304" s="39">
        <v>0</v>
      </c>
      <c r="U304" s="39">
        <v>1</v>
      </c>
      <c r="V304" s="39">
        <v>1</v>
      </c>
      <c r="W304" s="39">
        <v>0</v>
      </c>
      <c r="X304" s="39">
        <v>0</v>
      </c>
      <c r="Y304" s="39">
        <v>1</v>
      </c>
      <c r="Z304" s="39">
        <v>0</v>
      </c>
      <c r="AA304" s="39">
        <v>1</v>
      </c>
      <c r="AC304" s="39">
        <v>1</v>
      </c>
      <c r="AE304" s="39">
        <v>0</v>
      </c>
      <c r="AG304" s="39">
        <v>0</v>
      </c>
      <c r="AK304" s="68"/>
      <c r="AL304" s="70"/>
      <c r="AM304" s="68"/>
      <c r="AN304" s="68"/>
      <c r="AO304" s="68"/>
      <c r="AP304" s="68"/>
      <c r="AQ304" s="70"/>
      <c r="AR304" s="70" t="s">
        <v>0</v>
      </c>
      <c r="AS304" s="70" t="s">
        <v>0</v>
      </c>
      <c r="AT304" s="70" t="s">
        <v>0</v>
      </c>
      <c r="AU304" s="70" t="s">
        <v>0</v>
      </c>
      <c r="AV304" s="70" t="s">
        <v>0</v>
      </c>
      <c r="AW304" s="70" t="s">
        <v>0</v>
      </c>
      <c r="AX304" s="70" t="s">
        <v>0</v>
      </c>
      <c r="AY304" s="70" t="s">
        <v>0</v>
      </c>
      <c r="AZ304" s="70" t="s">
        <v>0</v>
      </c>
      <c r="BA304" s="70" t="s">
        <v>0</v>
      </c>
      <c r="BB304" s="70" t="s">
        <v>0</v>
      </c>
      <c r="BC304" s="70" t="s">
        <v>0</v>
      </c>
      <c r="BD304" s="68"/>
      <c r="BE304" s="68"/>
      <c r="BF304" s="68"/>
      <c r="BG304" s="68"/>
      <c r="BH304" s="68"/>
      <c r="BI304" s="68"/>
      <c r="BJ304" s="68"/>
      <c r="BK304" s="68"/>
      <c r="BL304" s="68"/>
      <c r="BM304" s="68"/>
      <c r="BN304" s="68"/>
      <c r="BO304" s="68"/>
      <c r="BP304" s="68"/>
      <c r="BQ304" s="68"/>
    </row>
    <row r="305" spans="8:69" ht="24" customHeight="1">
      <c r="S305" s="39">
        <v>0</v>
      </c>
      <c r="T305" s="39">
        <v>1</v>
      </c>
      <c r="U305" s="39">
        <v>0</v>
      </c>
      <c r="V305" s="39">
        <v>1</v>
      </c>
      <c r="W305" s="39">
        <v>0</v>
      </c>
      <c r="X305" s="39">
        <v>1</v>
      </c>
      <c r="Y305" s="39">
        <v>0</v>
      </c>
      <c r="Z305" s="39">
        <v>1</v>
      </c>
      <c r="AA305" s="39">
        <v>0</v>
      </c>
      <c r="AC305" s="39">
        <v>1</v>
      </c>
      <c r="AE305" s="39">
        <v>0</v>
      </c>
      <c r="AG305" s="39">
        <v>1</v>
      </c>
      <c r="AK305" s="91" t="s">
        <v>96</v>
      </c>
      <c r="AR305" s="68"/>
      <c r="AS305" s="68"/>
      <c r="AT305" s="68"/>
      <c r="AU305" s="68"/>
      <c r="AV305" s="68"/>
      <c r="AW305" s="68"/>
      <c r="AX305" s="68"/>
      <c r="AY305" s="68"/>
      <c r="AZ305" s="68"/>
      <c r="BA305" s="68"/>
      <c r="BB305" s="68"/>
      <c r="BC305" s="68"/>
      <c r="BD305" s="68"/>
      <c r="BE305" s="68"/>
      <c r="BF305" s="68"/>
      <c r="BG305" s="68"/>
      <c r="BH305" s="68"/>
      <c r="BI305" s="68"/>
      <c r="BJ305" s="68"/>
      <c r="BK305" s="68"/>
      <c r="BL305" s="68"/>
      <c r="BM305" s="68"/>
      <c r="BN305" s="68"/>
      <c r="BO305" s="68"/>
      <c r="BP305" s="68"/>
      <c r="BQ305" s="68"/>
    </row>
    <row r="306" spans="8:69" ht="24" customHeight="1">
      <c r="S306" s="39">
        <v>0</v>
      </c>
      <c r="T306" s="39">
        <v>1</v>
      </c>
      <c r="U306" s="39">
        <v>0</v>
      </c>
      <c r="V306" s="39">
        <v>0</v>
      </c>
      <c r="W306" s="39">
        <v>1</v>
      </c>
      <c r="X306" s="39">
        <v>0</v>
      </c>
      <c r="Y306" s="39">
        <v>0</v>
      </c>
      <c r="Z306" s="39">
        <v>1</v>
      </c>
      <c r="AA306" s="39">
        <v>0</v>
      </c>
      <c r="AC306" s="39">
        <v>0</v>
      </c>
      <c r="AE306" s="39">
        <v>1</v>
      </c>
      <c r="AG306" s="39">
        <v>0</v>
      </c>
      <c r="AK306" s="68"/>
      <c r="AL306" s="78" cm="1">
        <f t="array" ref="AL306:AO314">TRANSPOSE(S318:AA321)</f>
        <v>5</v>
      </c>
      <c r="AM306" s="79">
        <v>4</v>
      </c>
      <c r="AN306" s="79">
        <v>0</v>
      </c>
      <c r="AO306" s="80">
        <v>4</v>
      </c>
      <c r="AP306" s="70" t="s">
        <v>3</v>
      </c>
      <c r="AQ306" s="68"/>
      <c r="AR306" s="70"/>
      <c r="AS306" s="70"/>
      <c r="AT306" s="70"/>
      <c r="AU306" s="70"/>
      <c r="AV306" s="70"/>
      <c r="AW306" s="70"/>
      <c r="AX306" s="68"/>
      <c r="AY306" s="68"/>
      <c r="AZ306" s="68"/>
      <c r="BA306" s="68" cm="1">
        <f t="array" ref="BA306:BA315">MMULT(AL306:AO315,_xlfn.ANCHORARRAY(BA300))</f>
        <v>41</v>
      </c>
      <c r="BB306" s="68" cm="1">
        <f t="array" ref="BB306:BB316">MMULT(AL306:AO316,_xlfn.ANCHORARRAY(BB300))</f>
        <v>40</v>
      </c>
      <c r="BC306" s="68" cm="1">
        <f t="array" ref="BC306:BC317">MMULT(AL306:AO317,_xlfn.ANCHORARRAY(BC300))</f>
        <v>40</v>
      </c>
      <c r="BD306" s="68"/>
      <c r="BE306" s="70" t="s">
        <v>3</v>
      </c>
      <c r="BF306" s="18"/>
      <c r="BG306" s="18"/>
      <c r="BH306" s="18"/>
      <c r="BI306" s="18"/>
      <c r="BJ306" s="18"/>
      <c r="BK306" s="18"/>
      <c r="BL306" s="18"/>
      <c r="BM306" s="18"/>
      <c r="BN306" s="18"/>
      <c r="BO306" s="18" cm="1">
        <f t="array" ref="BO306:BO315">_xlfn.LET(_xlpm.x,_xlfn.ANCHORARRAY(BA306), EXP(_xlpm.x) / SUM(EXP(_xlpm.x)))</f>
        <v>0.28750041018606387</v>
      </c>
      <c r="BP306" s="18" cm="1">
        <f t="array" ref="BP306:BP316">_xlfn.LET(_xlpm.x,_xlfn.ANCHORARRAY(BB306), EXP(_xlpm.x) / SUM(EXP(_xlpm.x)))</f>
        <v>7.757080775001253E-2</v>
      </c>
      <c r="BQ306" s="18" cm="1">
        <f t="array" ref="BQ306:BQ317">_xlfn.LET(_xlpm.x,BC306:BC317, EXP(_xlpm.x) / SUM(EXP(_xlpm.x)))</f>
        <v>0.23388373198500398</v>
      </c>
    </row>
    <row r="307" spans="8:69" ht="24" customHeight="1">
      <c r="S307" s="39">
        <v>1</v>
      </c>
      <c r="T307" s="39">
        <v>0</v>
      </c>
      <c r="U307" s="39">
        <v>1</v>
      </c>
      <c r="V307" s="39">
        <v>1</v>
      </c>
      <c r="W307" s="39">
        <v>1</v>
      </c>
      <c r="X307" s="39">
        <v>1</v>
      </c>
      <c r="Y307" s="39">
        <v>1</v>
      </c>
      <c r="Z307" s="39">
        <v>0</v>
      </c>
      <c r="AA307" s="39">
        <v>1</v>
      </c>
      <c r="AC307" s="39">
        <v>1</v>
      </c>
      <c r="AE307" s="39">
        <v>1</v>
      </c>
      <c r="AG307" s="39">
        <v>1</v>
      </c>
      <c r="AK307" s="68"/>
      <c r="AL307" s="81">
        <v>2</v>
      </c>
      <c r="AM307" s="82">
        <v>2</v>
      </c>
      <c r="AN307" s="82">
        <v>1</v>
      </c>
      <c r="AO307" s="77">
        <v>3</v>
      </c>
      <c r="AP307" s="70" t="s">
        <v>3</v>
      </c>
      <c r="AQ307" s="68"/>
      <c r="AR307" s="70"/>
      <c r="AS307" s="70"/>
      <c r="AT307" s="70"/>
      <c r="AU307" s="70"/>
      <c r="AV307" s="70"/>
      <c r="AW307" s="70"/>
      <c r="AX307" s="68"/>
      <c r="AY307" s="68"/>
      <c r="AZ307" s="68"/>
      <c r="BA307" s="68">
        <v>24</v>
      </c>
      <c r="BB307" s="68">
        <v>23</v>
      </c>
      <c r="BC307" s="68">
        <v>25</v>
      </c>
      <c r="BD307" s="68"/>
      <c r="BE307" s="70" t="s">
        <v>3</v>
      </c>
      <c r="BF307" s="87"/>
      <c r="BG307" s="88"/>
      <c r="BH307" s="88"/>
      <c r="BI307" s="88"/>
      <c r="BJ307" s="88"/>
      <c r="BK307" s="88"/>
      <c r="BL307" s="88"/>
      <c r="BM307" s="88"/>
      <c r="BN307" s="88"/>
      <c r="BO307" s="88">
        <v>1.190233792295493E-8</v>
      </c>
      <c r="BP307" s="88">
        <v>3.2113831288090959E-9</v>
      </c>
      <c r="BQ307" s="19">
        <v>7.1545576341839821E-8</v>
      </c>
    </row>
    <row r="308" spans="8:69" ht="24" customHeight="1">
      <c r="S308" s="40">
        <v>1</v>
      </c>
      <c r="T308" s="40">
        <v>0</v>
      </c>
      <c r="U308" s="40">
        <v>1</v>
      </c>
      <c r="V308" s="40">
        <v>0</v>
      </c>
      <c r="W308" s="40">
        <v>0</v>
      </c>
      <c r="X308" s="40">
        <v>0</v>
      </c>
      <c r="Y308" s="40">
        <v>1</v>
      </c>
      <c r="Z308" s="40">
        <v>0</v>
      </c>
      <c r="AA308" s="40">
        <v>1</v>
      </c>
      <c r="AC308" s="40">
        <v>0</v>
      </c>
      <c r="AE308" s="40">
        <v>0</v>
      </c>
      <c r="AG308" s="40">
        <v>0</v>
      </c>
      <c r="AK308" s="68"/>
      <c r="AL308" s="81">
        <v>4</v>
      </c>
      <c r="AM308" s="82">
        <v>4</v>
      </c>
      <c r="AN308" s="82">
        <v>0</v>
      </c>
      <c r="AO308" s="77">
        <v>5</v>
      </c>
      <c r="AP308" s="70" t="s">
        <v>3</v>
      </c>
      <c r="AQ308" s="68"/>
      <c r="AR308" s="70"/>
      <c r="AS308" s="70"/>
      <c r="AT308" s="70"/>
      <c r="AU308" s="70"/>
      <c r="AV308" s="70"/>
      <c r="AW308" s="70"/>
      <c r="AX308" s="68"/>
      <c r="AY308" s="68"/>
      <c r="AZ308" s="68"/>
      <c r="BA308" s="68">
        <v>40</v>
      </c>
      <c r="BB308" s="68">
        <v>41</v>
      </c>
      <c r="BC308" s="68">
        <v>40</v>
      </c>
      <c r="BD308" s="68"/>
      <c r="BE308" s="70" t="s">
        <v>3</v>
      </c>
      <c r="BF308" s="87"/>
      <c r="BG308" s="88"/>
      <c r="BH308" s="88"/>
      <c r="BI308" s="88"/>
      <c r="BJ308" s="88"/>
      <c r="BK308" s="88"/>
      <c r="BL308" s="88"/>
      <c r="BM308" s="88"/>
      <c r="BN308" s="88"/>
      <c r="BO308" s="88">
        <v>0.10576549023580964</v>
      </c>
      <c r="BP308" s="88">
        <v>0.21085931712574912</v>
      </c>
      <c r="BQ308" s="19">
        <v>0.23388373198500398</v>
      </c>
    </row>
    <row r="309" spans="8:69" ht="24" customHeight="1">
      <c r="S309" s="70" t="s">
        <v>0</v>
      </c>
      <c r="T309" s="70" t="s">
        <v>0</v>
      </c>
      <c r="U309" s="70" t="s">
        <v>0</v>
      </c>
      <c r="V309" s="70" t="s">
        <v>0</v>
      </c>
      <c r="W309" s="70" t="s">
        <v>0</v>
      </c>
      <c r="X309" s="70" t="s">
        <v>0</v>
      </c>
      <c r="Y309" s="70" t="s">
        <v>0</v>
      </c>
      <c r="Z309" s="70" t="s">
        <v>0</v>
      </c>
      <c r="AA309" s="70" t="s">
        <v>0</v>
      </c>
      <c r="AC309" s="70" t="s">
        <v>0</v>
      </c>
      <c r="AE309" s="70" t="s">
        <v>0</v>
      </c>
      <c r="AG309" s="70" t="s">
        <v>0</v>
      </c>
      <c r="AK309" s="68"/>
      <c r="AL309" s="81">
        <v>4</v>
      </c>
      <c r="AM309" s="82">
        <v>2</v>
      </c>
      <c r="AN309" s="82">
        <v>0</v>
      </c>
      <c r="AO309" s="77">
        <v>5</v>
      </c>
      <c r="AP309" s="70" t="s">
        <v>3</v>
      </c>
      <c r="AQ309" s="68"/>
      <c r="AR309" s="70"/>
      <c r="AS309" s="70"/>
      <c r="AT309" s="70"/>
      <c r="AU309" s="70"/>
      <c r="AV309" s="70"/>
      <c r="AW309" s="70"/>
      <c r="AX309" s="68"/>
      <c r="AY309" s="68"/>
      <c r="AZ309" s="68"/>
      <c r="BA309" s="68">
        <v>40</v>
      </c>
      <c r="BB309" s="68">
        <v>41</v>
      </c>
      <c r="BC309" s="68">
        <v>38</v>
      </c>
      <c r="BD309" s="68"/>
      <c r="BE309" s="70" t="s">
        <v>3</v>
      </c>
      <c r="BF309" s="87"/>
      <c r="BG309" s="88"/>
      <c r="BH309" s="88"/>
      <c r="BI309" s="88"/>
      <c r="BJ309" s="88"/>
      <c r="BK309" s="88"/>
      <c r="BL309" s="88"/>
      <c r="BM309" s="88"/>
      <c r="BN309" s="88"/>
      <c r="BO309" s="88">
        <v>0.10576549023580964</v>
      </c>
      <c r="BP309" s="88">
        <v>0.21085931712574912</v>
      </c>
      <c r="BQ309" s="19">
        <v>3.1652721112626521E-2</v>
      </c>
    </row>
    <row r="310" spans="8:69" ht="24" customHeight="1">
      <c r="AK310" s="68"/>
      <c r="AL310" s="81">
        <v>3</v>
      </c>
      <c r="AM310" s="82">
        <v>1</v>
      </c>
      <c r="AN310" s="82">
        <v>-1</v>
      </c>
      <c r="AO310" s="77">
        <v>3</v>
      </c>
      <c r="AP310" s="70" t="s">
        <v>3</v>
      </c>
      <c r="AQ310" s="68"/>
      <c r="AR310" s="70"/>
      <c r="AS310" s="70"/>
      <c r="AT310" s="70"/>
      <c r="AU310" s="70"/>
      <c r="AV310" s="70"/>
      <c r="AW310" s="70"/>
      <c r="AX310" s="68"/>
      <c r="AY310" s="68"/>
      <c r="AZ310" s="68"/>
      <c r="BA310" s="68">
        <v>25</v>
      </c>
      <c r="BB310" s="68">
        <v>27</v>
      </c>
      <c r="BC310" s="68">
        <v>22</v>
      </c>
      <c r="BD310" s="68"/>
      <c r="BE310" s="70" t="s">
        <v>3</v>
      </c>
      <c r="BF310" s="87"/>
      <c r="BG310" s="88"/>
      <c r="BH310" s="88"/>
      <c r="BI310" s="88"/>
      <c r="BJ310" s="88"/>
      <c r="BK310" s="88"/>
      <c r="BL310" s="88"/>
      <c r="BM310" s="88"/>
      <c r="BN310" s="88"/>
      <c r="BO310" s="88">
        <v>3.2353908892147368E-8</v>
      </c>
      <c r="BP310" s="88">
        <v>1.753355778806272E-7</v>
      </c>
      <c r="BQ310" s="19">
        <v>3.5620445007494079E-9</v>
      </c>
    </row>
    <row r="311" spans="8:69" ht="24" customHeight="1">
      <c r="AK311" s="68"/>
      <c r="AL311" s="81">
        <v>4</v>
      </c>
      <c r="AM311" s="82">
        <v>2</v>
      </c>
      <c r="AN311" s="82">
        <v>0</v>
      </c>
      <c r="AO311" s="77">
        <v>4</v>
      </c>
      <c r="AP311" s="70" t="s">
        <v>3</v>
      </c>
      <c r="AQ311" s="68"/>
      <c r="AR311" s="70"/>
      <c r="AS311" s="70"/>
      <c r="AT311" s="70"/>
      <c r="AU311" s="70"/>
      <c r="AV311" s="70"/>
      <c r="AW311" s="70"/>
      <c r="AX311" s="68"/>
      <c r="AY311" s="68"/>
      <c r="AZ311" s="68"/>
      <c r="BA311" s="68">
        <v>36</v>
      </c>
      <c r="BB311" s="68">
        <v>36</v>
      </c>
      <c r="BC311" s="68">
        <v>34</v>
      </c>
      <c r="BD311" s="68"/>
      <c r="BE311" s="70" t="s">
        <v>3</v>
      </c>
      <c r="BF311" s="87"/>
      <c r="BG311" s="88"/>
      <c r="BH311" s="88"/>
      <c r="BI311" s="88"/>
      <c r="BJ311" s="88"/>
      <c r="BK311" s="88"/>
      <c r="BL311" s="88"/>
      <c r="BM311" s="88"/>
      <c r="BN311" s="88"/>
      <c r="BO311" s="88">
        <v>1.9371625260490299E-3</v>
      </c>
      <c r="BP311" s="88">
        <v>1.4207589030566521E-3</v>
      </c>
      <c r="BQ311" s="19">
        <v>5.7973980974467974E-4</v>
      </c>
    </row>
    <row r="312" spans="8:69" ht="24" customHeight="1">
      <c r="AK312" s="68"/>
      <c r="AL312" s="81">
        <v>5</v>
      </c>
      <c r="AM312" s="82">
        <v>4</v>
      </c>
      <c r="AN312" s="82">
        <v>0</v>
      </c>
      <c r="AO312" s="77">
        <v>4</v>
      </c>
      <c r="AP312" s="70" t="s">
        <v>3</v>
      </c>
      <c r="AQ312" s="68"/>
      <c r="AR312" s="68"/>
      <c r="AS312" s="68"/>
      <c r="AT312" s="68"/>
      <c r="AU312" s="68"/>
      <c r="AV312" s="68"/>
      <c r="AW312" s="68"/>
      <c r="AX312" s="68"/>
      <c r="AY312" s="68"/>
      <c r="AZ312" s="68"/>
      <c r="BA312" s="68">
        <v>41</v>
      </c>
      <c r="BB312" s="68">
        <v>40</v>
      </c>
      <c r="BC312" s="68">
        <v>40</v>
      </c>
      <c r="BD312" s="68"/>
      <c r="BE312" s="70" t="s">
        <v>3</v>
      </c>
      <c r="BF312" s="87"/>
      <c r="BG312" s="88"/>
      <c r="BH312" s="88"/>
      <c r="BI312" s="88"/>
      <c r="BJ312" s="88"/>
      <c r="BK312" s="88"/>
      <c r="BL312" s="88"/>
      <c r="BM312" s="88"/>
      <c r="BN312" s="88"/>
      <c r="BO312" s="88">
        <v>0.28750041018606387</v>
      </c>
      <c r="BP312" s="88">
        <v>7.757080775001253E-2</v>
      </c>
      <c r="BQ312" s="19">
        <v>0.23388373198500398</v>
      </c>
    </row>
    <row r="313" spans="8:69" ht="24" customHeight="1">
      <c r="H313" t="s">
        <v>93</v>
      </c>
      <c r="I313" s="44">
        <v>0</v>
      </c>
      <c r="J313" s="45">
        <v>1</v>
      </c>
      <c r="K313" s="45">
        <v>1</v>
      </c>
      <c r="L313" s="45">
        <v>1</v>
      </c>
      <c r="M313" s="45">
        <v>1</v>
      </c>
      <c r="N313" s="45">
        <v>1</v>
      </c>
      <c r="O313" s="45">
        <v>2</v>
      </c>
      <c r="P313" s="46">
        <v>1</v>
      </c>
      <c r="Q313" s="70" t="s">
        <v>3</v>
      </c>
      <c r="R313" s="1" t="s">
        <v>72</v>
      </c>
      <c r="S313" s="38" cm="1">
        <f t="array" ref="S313:AA316">MMULT(I313:P316,S301:AA308)</f>
        <v>4</v>
      </c>
      <c r="T313" s="38">
        <v>4</v>
      </c>
      <c r="U313" s="38">
        <v>5</v>
      </c>
      <c r="V313" s="38">
        <v>5</v>
      </c>
      <c r="W313" s="38">
        <v>4</v>
      </c>
      <c r="X313" s="38">
        <v>4</v>
      </c>
      <c r="Y313" s="38">
        <v>4</v>
      </c>
      <c r="Z313" s="38">
        <v>4</v>
      </c>
      <c r="AA313" s="38">
        <v>5</v>
      </c>
      <c r="AC313" s="38" cm="1">
        <f t="array" ref="AC313:AC316">MMULT(I313:P316,AC301:AC308)</f>
        <v>5</v>
      </c>
      <c r="AE313" s="38" cm="1">
        <f t="array" ref="AE313:AE316">MMULT(I313:P316,AE301:AE308)</f>
        <v>4</v>
      </c>
      <c r="AG313" s="38" cm="1">
        <f t="array" ref="AG313:AG316">MMULT(I313:P316,AG301:AG308)</f>
        <v>4</v>
      </c>
      <c r="AK313" s="68"/>
      <c r="AL313" s="81">
        <v>2</v>
      </c>
      <c r="AM313" s="82">
        <v>2</v>
      </c>
      <c r="AN313" s="82">
        <v>1</v>
      </c>
      <c r="AO313" s="77">
        <v>3</v>
      </c>
      <c r="AP313" s="70" t="s">
        <v>3</v>
      </c>
      <c r="AQ313" s="68"/>
      <c r="AR313" s="68"/>
      <c r="AS313" s="68"/>
      <c r="AT313" s="68"/>
      <c r="AU313" s="68"/>
      <c r="AV313" s="68"/>
      <c r="AW313" s="68"/>
      <c r="AX313" s="68"/>
      <c r="AY313" s="68"/>
      <c r="AZ313" s="68"/>
      <c r="BA313" s="68">
        <v>24</v>
      </c>
      <c r="BB313" s="68">
        <v>23</v>
      </c>
      <c r="BC313" s="68">
        <v>25</v>
      </c>
      <c r="BD313" s="68"/>
      <c r="BE313" s="70" t="s">
        <v>3</v>
      </c>
      <c r="BF313" s="87"/>
      <c r="BG313" s="88"/>
      <c r="BH313" s="88"/>
      <c r="BI313" s="88"/>
      <c r="BJ313" s="88"/>
      <c r="BK313" s="88"/>
      <c r="BL313" s="88"/>
      <c r="BM313" s="88"/>
      <c r="BN313" s="88"/>
      <c r="BO313" s="88">
        <v>1.190233792295493E-8</v>
      </c>
      <c r="BP313" s="88">
        <v>3.2113831288090959E-9</v>
      </c>
      <c r="BQ313" s="19">
        <v>7.1545576341839821E-8</v>
      </c>
    </row>
    <row r="314" spans="8:69" ht="24" customHeight="1">
      <c r="I314" s="48">
        <v>1</v>
      </c>
      <c r="J314" s="49">
        <v>0</v>
      </c>
      <c r="K314" s="49">
        <v>0</v>
      </c>
      <c r="L314" s="49">
        <v>0</v>
      </c>
      <c r="M314" s="49">
        <v>0</v>
      </c>
      <c r="N314" s="49">
        <v>0</v>
      </c>
      <c r="O314" s="49">
        <v>0</v>
      </c>
      <c r="P314" s="50">
        <v>-1</v>
      </c>
      <c r="Q314" s="70" t="s">
        <v>3</v>
      </c>
      <c r="S314" s="39">
        <v>0</v>
      </c>
      <c r="T314" s="39">
        <v>0</v>
      </c>
      <c r="U314" s="39">
        <v>-1</v>
      </c>
      <c r="V314" s="39">
        <v>0</v>
      </c>
      <c r="W314" s="39">
        <v>0</v>
      </c>
      <c r="X314" s="39">
        <v>1</v>
      </c>
      <c r="Y314" s="39">
        <v>0</v>
      </c>
      <c r="Z314" s="39">
        <v>0</v>
      </c>
      <c r="AA314" s="39">
        <v>-1</v>
      </c>
      <c r="AC314" s="39">
        <v>0</v>
      </c>
      <c r="AE314" s="39">
        <v>0</v>
      </c>
      <c r="AG314" s="39">
        <v>1</v>
      </c>
      <c r="AK314" s="68"/>
      <c r="AL314" s="81">
        <v>4</v>
      </c>
      <c r="AM314" s="82">
        <v>4</v>
      </c>
      <c r="AN314" s="82">
        <v>0</v>
      </c>
      <c r="AO314" s="77">
        <v>5</v>
      </c>
      <c r="AP314" s="70" t="s">
        <v>3</v>
      </c>
      <c r="AQ314" s="68"/>
      <c r="AR314" s="68"/>
      <c r="AS314" s="68"/>
      <c r="AT314" s="68"/>
      <c r="AU314" s="68"/>
      <c r="AV314" s="68"/>
      <c r="AW314" s="68"/>
      <c r="AX314" s="68"/>
      <c r="AY314" s="68"/>
      <c r="AZ314" s="68"/>
      <c r="BA314" s="68">
        <v>40</v>
      </c>
      <c r="BB314" s="68">
        <v>41</v>
      </c>
      <c r="BC314" s="68">
        <v>40</v>
      </c>
      <c r="BD314" s="68"/>
      <c r="BE314" s="70" t="s">
        <v>3</v>
      </c>
      <c r="BF314" s="87"/>
      <c r="BG314" s="88"/>
      <c r="BH314" s="88"/>
      <c r="BI314" s="88"/>
      <c r="BJ314" s="88"/>
      <c r="BK314" s="88"/>
      <c r="BL314" s="88"/>
      <c r="BM314" s="88"/>
      <c r="BN314" s="88"/>
      <c r="BO314" s="88">
        <v>0.10576549023580964</v>
      </c>
      <c r="BP314" s="88">
        <v>0.21085931712574912</v>
      </c>
      <c r="BQ314" s="19">
        <v>0.23388373198500398</v>
      </c>
    </row>
    <row r="315" spans="8:69" ht="24" customHeight="1">
      <c r="I315" s="48">
        <v>1</v>
      </c>
      <c r="J315" s="49">
        <v>1</v>
      </c>
      <c r="K315" s="49">
        <v>0</v>
      </c>
      <c r="L315" s="49">
        <v>1</v>
      </c>
      <c r="M315" s="49">
        <v>1</v>
      </c>
      <c r="N315" s="49">
        <v>0</v>
      </c>
      <c r="O315" s="49">
        <v>0</v>
      </c>
      <c r="P315" s="50">
        <v>-1</v>
      </c>
      <c r="Q315" s="70" t="s">
        <v>3</v>
      </c>
      <c r="S315" s="39">
        <v>1</v>
      </c>
      <c r="T315" s="39">
        <v>2</v>
      </c>
      <c r="U315" s="39">
        <v>0</v>
      </c>
      <c r="V315" s="39">
        <v>2</v>
      </c>
      <c r="W315" s="39">
        <v>0</v>
      </c>
      <c r="X315" s="39">
        <v>3</v>
      </c>
      <c r="Y315" s="39">
        <v>1</v>
      </c>
      <c r="Z315" s="39">
        <v>2</v>
      </c>
      <c r="AA315" s="39">
        <v>0</v>
      </c>
      <c r="AC315" s="39">
        <v>2</v>
      </c>
      <c r="AE315" s="39">
        <v>0</v>
      </c>
      <c r="AG315" s="39">
        <v>3</v>
      </c>
      <c r="AK315" s="68"/>
      <c r="AL315" s="81" cm="1">
        <f t="array" ref="AL315:AO315">TRANSPOSE(AC318:AC321)</f>
        <v>4</v>
      </c>
      <c r="AM315" s="82">
        <v>2</v>
      </c>
      <c r="AN315" s="82">
        <v>0</v>
      </c>
      <c r="AO315" s="77">
        <v>5</v>
      </c>
      <c r="AP315" s="70" t="s">
        <v>3</v>
      </c>
      <c r="AQ315" s="68"/>
      <c r="AR315" s="68"/>
      <c r="AS315" s="68"/>
      <c r="AT315" s="68"/>
      <c r="AU315" s="68"/>
      <c r="AV315" s="68"/>
      <c r="AW315" s="68"/>
      <c r="AX315" s="68"/>
      <c r="AY315" s="68"/>
      <c r="AZ315" s="68"/>
      <c r="BA315" s="68">
        <v>40</v>
      </c>
      <c r="BB315" s="68">
        <v>41</v>
      </c>
      <c r="BC315" s="68">
        <v>38</v>
      </c>
      <c r="BD315" s="68"/>
      <c r="BE315" s="70" t="s">
        <v>3</v>
      </c>
      <c r="BF315" s="87"/>
      <c r="BG315" s="88"/>
      <c r="BH315" s="88"/>
      <c r="BI315" s="88"/>
      <c r="BJ315" s="88"/>
      <c r="BK315" s="88"/>
      <c r="BL315" s="88"/>
      <c r="BM315" s="88"/>
      <c r="BN315" s="88"/>
      <c r="BO315" s="88">
        <v>0.10576549023580964</v>
      </c>
      <c r="BP315" s="88">
        <v>0.21085931712574912</v>
      </c>
      <c r="BQ315" s="19">
        <v>3.1652721112626521E-2</v>
      </c>
    </row>
    <row r="316" spans="8:69" ht="24" customHeight="1">
      <c r="I316" s="51">
        <v>0</v>
      </c>
      <c r="J316" s="52">
        <v>1</v>
      </c>
      <c r="K316" s="52">
        <v>1</v>
      </c>
      <c r="L316" s="52">
        <v>0</v>
      </c>
      <c r="M316" s="52">
        <v>1</v>
      </c>
      <c r="N316" s="52">
        <v>2</v>
      </c>
      <c r="O316" s="52">
        <v>2</v>
      </c>
      <c r="P316" s="53">
        <v>1</v>
      </c>
      <c r="Q316" s="70" t="s">
        <v>3</v>
      </c>
      <c r="S316" s="40">
        <v>3</v>
      </c>
      <c r="T316" s="40">
        <v>5</v>
      </c>
      <c r="U316" s="40">
        <v>4</v>
      </c>
      <c r="V316" s="40">
        <v>4</v>
      </c>
      <c r="W316" s="40">
        <v>5</v>
      </c>
      <c r="X316" s="40">
        <v>4</v>
      </c>
      <c r="Y316" s="40">
        <v>3</v>
      </c>
      <c r="Z316" s="40">
        <v>5</v>
      </c>
      <c r="AA316" s="40">
        <v>4</v>
      </c>
      <c r="AC316" s="40">
        <v>4</v>
      </c>
      <c r="AE316" s="40">
        <v>5</v>
      </c>
      <c r="AG316" s="40">
        <v>4</v>
      </c>
      <c r="AK316" s="68"/>
      <c r="AL316" s="81" cm="1">
        <f t="array" ref="AL316:AO316">TRANSPOSE(AE318:AE321)</f>
        <v>3</v>
      </c>
      <c r="AM316" s="82">
        <v>1</v>
      </c>
      <c r="AN316" s="82">
        <v>-1</v>
      </c>
      <c r="AO316" s="77">
        <v>3</v>
      </c>
      <c r="AP316" s="70" t="s">
        <v>3</v>
      </c>
      <c r="AQ316" s="68"/>
      <c r="AR316" s="68"/>
      <c r="AS316" s="68"/>
      <c r="AT316" s="68"/>
      <c r="AU316" s="68"/>
      <c r="AV316" s="68"/>
      <c r="AW316" s="68"/>
      <c r="AX316" s="68"/>
      <c r="AY316" s="68"/>
      <c r="AZ316" s="68"/>
      <c r="BA316" s="68"/>
      <c r="BB316" s="68">
        <v>27</v>
      </c>
      <c r="BC316" s="68">
        <v>22</v>
      </c>
      <c r="BD316" s="68"/>
      <c r="BE316" s="70" t="s">
        <v>3</v>
      </c>
      <c r="BF316" s="87"/>
      <c r="BG316" s="88"/>
      <c r="BH316" s="88"/>
      <c r="BI316" s="88"/>
      <c r="BJ316" s="88"/>
      <c r="BK316" s="88"/>
      <c r="BL316" s="88"/>
      <c r="BM316" s="88"/>
      <c r="BN316" s="88"/>
      <c r="BO316" s="88"/>
      <c r="BP316" s="88">
        <v>1.753355778806272E-7</v>
      </c>
      <c r="BQ316" s="19">
        <v>3.5620445007494079E-9</v>
      </c>
    </row>
    <row r="317" spans="8:69" ht="24" customHeight="1">
      <c r="AK317" s="68"/>
      <c r="AL317" s="81" cm="1">
        <f t="array" ref="AL317:AO317">TRANSPOSE(AG318:AG321)</f>
        <v>4</v>
      </c>
      <c r="AM317" s="82">
        <v>2</v>
      </c>
      <c r="AN317" s="82">
        <v>0</v>
      </c>
      <c r="AO317" s="77">
        <v>4</v>
      </c>
      <c r="AP317" s="70" t="s">
        <v>3</v>
      </c>
      <c r="AQ317" s="68"/>
      <c r="AR317" s="68"/>
      <c r="AS317" s="68"/>
      <c r="AT317" s="68"/>
      <c r="AU317" s="68"/>
      <c r="AV317" s="68"/>
      <c r="AW317" s="68"/>
      <c r="AX317" s="68"/>
      <c r="AY317" s="68"/>
      <c r="AZ317" s="68"/>
      <c r="BA317" s="68"/>
      <c r="BB317" s="68"/>
      <c r="BC317" s="68">
        <v>34</v>
      </c>
      <c r="BD317" s="68"/>
      <c r="BE317" s="70" t="s">
        <v>3</v>
      </c>
      <c r="BF317" s="89"/>
      <c r="BG317" s="90"/>
      <c r="BH317" s="90"/>
      <c r="BI317" s="90"/>
      <c r="BJ317" s="90"/>
      <c r="BK317" s="90"/>
      <c r="BL317" s="90"/>
      <c r="BM317" s="90"/>
      <c r="BN317" s="90"/>
      <c r="BO317" s="90"/>
      <c r="BP317" s="90"/>
      <c r="BQ317" s="20">
        <v>5.7973980974467974E-4</v>
      </c>
    </row>
    <row r="318" spans="8:69" ht="24" customHeight="1">
      <c r="H318" t="s">
        <v>94</v>
      </c>
      <c r="I318" s="44">
        <v>1</v>
      </c>
      <c r="J318" s="45">
        <v>0</v>
      </c>
      <c r="K318" s="45">
        <v>0</v>
      </c>
      <c r="L318" s="45">
        <v>1</v>
      </c>
      <c r="M318" s="45">
        <v>1</v>
      </c>
      <c r="N318" s="45">
        <v>1</v>
      </c>
      <c r="O318" s="45">
        <v>2</v>
      </c>
      <c r="P318" s="46">
        <v>1</v>
      </c>
      <c r="Q318" s="70" t="s">
        <v>3</v>
      </c>
      <c r="R318" s="1" t="s">
        <v>75</v>
      </c>
      <c r="S318" s="38" cm="1">
        <f t="array" ref="S318:AA325">MMULT(I318:P325,S301:AA308)</f>
        <v>5</v>
      </c>
      <c r="T318" s="38">
        <v>2</v>
      </c>
      <c r="U318" s="38">
        <v>4</v>
      </c>
      <c r="V318" s="38">
        <v>4</v>
      </c>
      <c r="W318" s="38">
        <v>3</v>
      </c>
      <c r="X318" s="38">
        <v>4</v>
      </c>
      <c r="Y318" s="38">
        <v>5</v>
      </c>
      <c r="Z318" s="38">
        <v>2</v>
      </c>
      <c r="AA318" s="38">
        <v>4</v>
      </c>
      <c r="AC318" s="38" cm="1">
        <f t="array" ref="AC318:AC325">MMULT(I318:P325,AC301:AC308)</f>
        <v>4</v>
      </c>
      <c r="AE318" s="38" cm="1">
        <f t="array" ref="AE318:AE325">MMULT(I318:P325,AE301:AE308)</f>
        <v>3</v>
      </c>
      <c r="AG318" s="38" cm="1">
        <f t="array" ref="AG318:AG325">MMULT(I318:P325,AG301:AG308)</f>
        <v>4</v>
      </c>
      <c r="AK318" s="68"/>
      <c r="AL318" s="70"/>
      <c r="AM318" s="70"/>
      <c r="AN318" s="70"/>
      <c r="AO318" s="70"/>
      <c r="AP318" s="70"/>
      <c r="AQ318" s="68"/>
      <c r="AR318" s="68"/>
      <c r="AS318" s="68"/>
      <c r="AT318" s="68"/>
      <c r="AU318" s="68"/>
      <c r="AV318" s="68"/>
      <c r="AW318" s="68"/>
      <c r="AX318" s="68"/>
      <c r="AY318" s="68"/>
      <c r="AZ318" s="68"/>
      <c r="BA318" s="68"/>
      <c r="BB318" s="68"/>
      <c r="BC318" s="68"/>
      <c r="BD318" s="68"/>
      <c r="BE318" s="68"/>
      <c r="BF318" s="70"/>
      <c r="BG318" s="70"/>
      <c r="BH318" s="70"/>
      <c r="BI318" s="70"/>
      <c r="BJ318" s="70"/>
      <c r="BK318" s="70"/>
      <c r="BL318" s="70"/>
      <c r="BM318" s="70"/>
      <c r="BN318" s="70"/>
      <c r="BO318" s="70"/>
      <c r="BP318" s="70"/>
      <c r="BQ318" s="70"/>
    </row>
    <row r="319" spans="8:69" ht="24" customHeight="1">
      <c r="I319" s="48">
        <v>1</v>
      </c>
      <c r="J319" s="49">
        <v>0</v>
      </c>
      <c r="K319" s="49">
        <v>1</v>
      </c>
      <c r="L319" s="49">
        <v>0</v>
      </c>
      <c r="M319" s="49">
        <v>1</v>
      </c>
      <c r="N319" s="49">
        <v>0</v>
      </c>
      <c r="O319" s="49">
        <v>0</v>
      </c>
      <c r="P319" s="50">
        <v>3</v>
      </c>
      <c r="Q319" s="70" t="s">
        <v>3</v>
      </c>
      <c r="S319" s="39">
        <v>4</v>
      </c>
      <c r="T319" s="39">
        <v>2</v>
      </c>
      <c r="U319" s="39">
        <v>4</v>
      </c>
      <c r="V319" s="39">
        <v>2</v>
      </c>
      <c r="W319" s="39">
        <v>1</v>
      </c>
      <c r="X319" s="39">
        <v>2</v>
      </c>
      <c r="Y319" s="39">
        <v>4</v>
      </c>
      <c r="Z319" s="39">
        <v>2</v>
      </c>
      <c r="AA319" s="39">
        <v>4</v>
      </c>
      <c r="AC319" s="39">
        <v>2</v>
      </c>
      <c r="AE319" s="39">
        <v>1</v>
      </c>
      <c r="AG319" s="39">
        <v>2</v>
      </c>
      <c r="AK319" s="68"/>
      <c r="AL319" s="70"/>
      <c r="AM319" s="70"/>
      <c r="AN319" s="70"/>
      <c r="AO319" s="70"/>
      <c r="AP319" s="70"/>
      <c r="AR319" s="68"/>
      <c r="AS319" s="68"/>
      <c r="AT319" s="68"/>
      <c r="AU319" s="68"/>
      <c r="AV319" s="68"/>
      <c r="AW319" s="68"/>
      <c r="AX319" s="68"/>
      <c r="AY319" s="68"/>
      <c r="AZ319" s="68"/>
      <c r="BA319" s="68"/>
      <c r="BB319" s="68"/>
      <c r="BC319" s="68"/>
      <c r="BD319" s="68"/>
      <c r="BE319" s="68"/>
      <c r="BF319" s="70" t="s">
        <v>0</v>
      </c>
      <c r="BG319" s="70" t="s">
        <v>0</v>
      </c>
      <c r="BH319" s="70" t="s">
        <v>0</v>
      </c>
      <c r="BI319" s="70" t="s">
        <v>0</v>
      </c>
      <c r="BJ319" s="70" t="s">
        <v>0</v>
      </c>
      <c r="BK319" s="70" t="s">
        <v>0</v>
      </c>
      <c r="BL319" s="70" t="s">
        <v>0</v>
      </c>
      <c r="BM319" s="70" t="s">
        <v>0</v>
      </c>
      <c r="BN319" s="70" t="s">
        <v>0</v>
      </c>
      <c r="BO319" s="70" t="s">
        <v>0</v>
      </c>
      <c r="BP319" s="70" t="s">
        <v>0</v>
      </c>
      <c r="BQ319" s="70" t="s">
        <v>0</v>
      </c>
    </row>
    <row r="320" spans="8:69" ht="24" customHeight="1">
      <c r="I320" s="48">
        <v>0</v>
      </c>
      <c r="J320" s="49">
        <v>1</v>
      </c>
      <c r="K320" s="49">
        <v>0</v>
      </c>
      <c r="L320" s="49">
        <v>1</v>
      </c>
      <c r="M320" s="49">
        <v>0</v>
      </c>
      <c r="N320" s="49">
        <v>0</v>
      </c>
      <c r="O320" s="49">
        <v>-1</v>
      </c>
      <c r="P320" s="50">
        <v>0</v>
      </c>
      <c r="Q320" s="70" t="s">
        <v>3</v>
      </c>
      <c r="S320" s="39">
        <v>0</v>
      </c>
      <c r="T320" s="39">
        <v>1</v>
      </c>
      <c r="U320" s="39">
        <v>0</v>
      </c>
      <c r="V320" s="39">
        <v>0</v>
      </c>
      <c r="W320" s="39">
        <v>-1</v>
      </c>
      <c r="X320" s="39">
        <v>0</v>
      </c>
      <c r="Y320" s="39">
        <v>0</v>
      </c>
      <c r="Z320" s="39">
        <v>1</v>
      </c>
      <c r="AA320" s="39">
        <v>0</v>
      </c>
      <c r="AC320" s="39">
        <v>0</v>
      </c>
      <c r="AE320" s="39">
        <v>-1</v>
      </c>
      <c r="AG320" s="39">
        <v>0</v>
      </c>
      <c r="AK320" s="68"/>
      <c r="AL320" s="70"/>
      <c r="AM320" s="70"/>
      <c r="AN320" s="70"/>
      <c r="AO320" s="70"/>
      <c r="AP320" s="70"/>
      <c r="AQ320" s="70"/>
      <c r="AR320" s="70"/>
      <c r="AS320" s="70"/>
      <c r="AT320" s="70"/>
      <c r="AU320" s="70"/>
      <c r="AV320" s="70"/>
      <c r="AW320" s="70"/>
      <c r="AX320" s="70"/>
      <c r="AY320" s="70"/>
      <c r="AZ320" s="70"/>
      <c r="BA320" s="70"/>
      <c r="BB320" s="70"/>
      <c r="BC320" s="70"/>
      <c r="BD320" s="70"/>
      <c r="BE320" s="70"/>
      <c r="BF320" s="70"/>
      <c r="BG320" s="70"/>
      <c r="BH320" s="70"/>
      <c r="BI320" s="70"/>
      <c r="BJ320" s="70"/>
      <c r="BK320" s="70"/>
      <c r="BL320" s="70"/>
      <c r="BM320" s="70"/>
      <c r="BN320" s="70"/>
      <c r="BO320" s="70"/>
      <c r="BP320" s="70"/>
      <c r="BQ320" s="70"/>
    </row>
    <row r="321" spans="8:69" ht="24" customHeight="1">
      <c r="I321" s="51">
        <v>0</v>
      </c>
      <c r="J321" s="52">
        <v>1</v>
      </c>
      <c r="K321" s="52">
        <v>1</v>
      </c>
      <c r="L321" s="52">
        <v>1</v>
      </c>
      <c r="M321" s="52">
        <v>1</v>
      </c>
      <c r="N321" s="52">
        <v>0</v>
      </c>
      <c r="O321" s="52">
        <v>2</v>
      </c>
      <c r="P321" s="53">
        <v>1</v>
      </c>
      <c r="Q321" s="70" t="s">
        <v>3</v>
      </c>
      <c r="S321" s="40">
        <v>4</v>
      </c>
      <c r="T321" s="40">
        <v>3</v>
      </c>
      <c r="U321" s="40">
        <v>5</v>
      </c>
      <c r="V321" s="40">
        <v>5</v>
      </c>
      <c r="W321" s="40">
        <v>3</v>
      </c>
      <c r="X321" s="40">
        <v>4</v>
      </c>
      <c r="Y321" s="40">
        <v>4</v>
      </c>
      <c r="Z321" s="40">
        <v>3</v>
      </c>
      <c r="AA321" s="40">
        <v>5</v>
      </c>
      <c r="AC321" s="40">
        <v>5</v>
      </c>
      <c r="AE321" s="40">
        <v>3</v>
      </c>
      <c r="AG321" s="40">
        <v>4</v>
      </c>
      <c r="AK321" s="68"/>
      <c r="AL321" s="70"/>
      <c r="AM321" s="70"/>
      <c r="AN321" s="70"/>
      <c r="AO321" s="70"/>
      <c r="AP321" s="70"/>
      <c r="AQ321" s="70" t="s">
        <v>77</v>
      </c>
      <c r="AR321" s="70"/>
      <c r="AS321" s="70"/>
      <c r="AT321" s="70"/>
      <c r="AU321" s="70"/>
      <c r="AV321" s="70"/>
      <c r="AW321" s="70"/>
      <c r="AX321" s="70"/>
      <c r="AY321" s="70"/>
      <c r="AZ321" s="70"/>
      <c r="BA321" s="70"/>
      <c r="BB321" s="70"/>
      <c r="BC321" s="70"/>
      <c r="BD321" s="70"/>
      <c r="BE321" s="70"/>
      <c r="BF321" s="70"/>
      <c r="BG321" s="70"/>
      <c r="BH321" s="70"/>
      <c r="BI321" s="70"/>
      <c r="BJ321" s="70"/>
      <c r="BK321" s="70"/>
      <c r="BL321" s="70"/>
      <c r="BM321" s="70"/>
      <c r="BN321" s="70"/>
      <c r="BO321" s="70"/>
      <c r="BP321" s="70"/>
      <c r="BQ321" s="70"/>
    </row>
    <row r="322" spans="8:69" ht="24" customHeight="1">
      <c r="H322" t="s">
        <v>95</v>
      </c>
      <c r="I322" s="44">
        <v>1</v>
      </c>
      <c r="J322" s="45">
        <v>0</v>
      </c>
      <c r="K322" s="45">
        <v>0</v>
      </c>
      <c r="L322" s="45">
        <v>1</v>
      </c>
      <c r="M322" s="45">
        <v>1</v>
      </c>
      <c r="N322" s="45">
        <v>1</v>
      </c>
      <c r="O322" s="45">
        <v>-1</v>
      </c>
      <c r="P322" s="46">
        <v>1</v>
      </c>
      <c r="Q322" s="70" t="s">
        <v>3</v>
      </c>
      <c r="R322" s="1" t="s">
        <v>77</v>
      </c>
      <c r="S322" s="38">
        <v>2</v>
      </c>
      <c r="T322" s="38">
        <v>2</v>
      </c>
      <c r="U322" s="38">
        <v>1</v>
      </c>
      <c r="V322" s="38">
        <v>1</v>
      </c>
      <c r="W322" s="38">
        <v>0</v>
      </c>
      <c r="X322" s="38">
        <v>1</v>
      </c>
      <c r="Y322" s="38">
        <v>2</v>
      </c>
      <c r="Z322" s="38">
        <v>2</v>
      </c>
      <c r="AA322" s="38">
        <v>1</v>
      </c>
      <c r="AC322" s="38">
        <v>1</v>
      </c>
      <c r="AE322" s="38">
        <v>0</v>
      </c>
      <c r="AG322" s="38">
        <v>1</v>
      </c>
      <c r="AK322" s="68"/>
      <c r="AL322" s="70"/>
      <c r="AM322" s="70"/>
      <c r="AN322" s="70"/>
      <c r="AO322" s="70"/>
      <c r="AP322" s="70"/>
      <c r="AQ322" s="70"/>
      <c r="AR322" s="72" cm="1">
        <f t="array" ref="AR322:AZ325">S322:AA325</f>
        <v>2</v>
      </c>
      <c r="AS322" s="73">
        <v>2</v>
      </c>
      <c r="AT322" s="73">
        <v>1</v>
      </c>
      <c r="AU322" s="73">
        <v>1</v>
      </c>
      <c r="AV322" s="73">
        <v>0</v>
      </c>
      <c r="AW322" s="73">
        <v>1</v>
      </c>
      <c r="AX322" s="73">
        <v>2</v>
      </c>
      <c r="AY322" s="73">
        <v>2</v>
      </c>
      <c r="AZ322" s="73">
        <v>1</v>
      </c>
      <c r="BA322" s="73" cm="1">
        <f t="array" ref="BA322:BA325">AC322:AC325</f>
        <v>1</v>
      </c>
      <c r="BB322" s="73" cm="1">
        <f t="array" ref="BB322:BB325">AE322:AE325</f>
        <v>0</v>
      </c>
      <c r="BC322" s="73" cm="1">
        <f t="array" ref="BC322:BC325">AG322:AG325</f>
        <v>1</v>
      </c>
      <c r="BD322" s="70"/>
      <c r="BE322" s="70" t="s">
        <v>3</v>
      </c>
      <c r="BF322" s="72"/>
      <c r="BG322" s="73"/>
      <c r="BH322" s="73"/>
      <c r="BI322" s="73"/>
      <c r="BJ322" s="73"/>
      <c r="BK322" s="73"/>
      <c r="BL322" s="73"/>
      <c r="BM322" s="73"/>
      <c r="BN322" s="73"/>
      <c r="BO322" s="73" cm="1">
        <f t="array" ref="BO322:BO325">MMULT(AR322:BA325,_xlfn.ANCHORARRAY(BO306))</f>
        <v>1.5750008118228946</v>
      </c>
      <c r="BP322" s="73" cm="1">
        <f t="array" ref="BP322:BP325">MMULT(AR322:BB325,_xlfn.ANCHORARRAY(BP306))</f>
        <v>1.1551412712516358</v>
      </c>
      <c r="BQ322" s="73" cm="1">
        <f t="array" ref="BQ322:BQ325">MMULT(AR322:BC325,_xlfn.ANCHORARRAY(BQ306))</f>
        <v>1.4677675999370716</v>
      </c>
    </row>
    <row r="323" spans="8:69" ht="24" customHeight="1">
      <c r="I323" s="48">
        <v>1</v>
      </c>
      <c r="J323" s="49">
        <v>0</v>
      </c>
      <c r="K323" s="49">
        <v>1</v>
      </c>
      <c r="L323" s="49">
        <v>0</v>
      </c>
      <c r="M323" s="49">
        <v>-1</v>
      </c>
      <c r="N323" s="49">
        <v>0</v>
      </c>
      <c r="O323" s="49">
        <v>0</v>
      </c>
      <c r="P323" s="50">
        <v>1</v>
      </c>
      <c r="Q323" s="70" t="s">
        <v>3</v>
      </c>
      <c r="S323" s="39">
        <v>2</v>
      </c>
      <c r="T323" s="39">
        <v>0</v>
      </c>
      <c r="U323" s="39">
        <v>2</v>
      </c>
      <c r="V323" s="39">
        <v>0</v>
      </c>
      <c r="W323" s="39">
        <v>1</v>
      </c>
      <c r="X323" s="39">
        <v>0</v>
      </c>
      <c r="Y323" s="39">
        <v>2</v>
      </c>
      <c r="Z323" s="39">
        <v>0</v>
      </c>
      <c r="AA323" s="39">
        <v>2</v>
      </c>
      <c r="AC323" s="39">
        <v>0</v>
      </c>
      <c r="AE323" s="39">
        <v>1</v>
      </c>
      <c r="AG323" s="39">
        <v>0</v>
      </c>
      <c r="AK323" s="68"/>
      <c r="AL323" s="70"/>
      <c r="AM323" s="70"/>
      <c r="AN323" s="70"/>
      <c r="AO323" s="70"/>
      <c r="AP323" s="70"/>
      <c r="AQ323" s="70"/>
      <c r="AR323" s="74">
        <v>2</v>
      </c>
      <c r="AS323" s="75">
        <v>0</v>
      </c>
      <c r="AT323" s="75">
        <v>2</v>
      </c>
      <c r="AU323" s="75">
        <v>0</v>
      </c>
      <c r="AV323" s="75">
        <v>1</v>
      </c>
      <c r="AW323" s="75">
        <v>0</v>
      </c>
      <c r="AX323" s="75">
        <v>2</v>
      </c>
      <c r="AY323" s="75">
        <v>0</v>
      </c>
      <c r="AZ323" s="75">
        <v>2</v>
      </c>
      <c r="BA323" s="75">
        <v>0</v>
      </c>
      <c r="BB323" s="75">
        <v>1</v>
      </c>
      <c r="BC323" s="75">
        <v>0</v>
      </c>
      <c r="BD323" s="70"/>
      <c r="BE323" s="70" t="s">
        <v>3</v>
      </c>
      <c r="BF323" s="74"/>
      <c r="BG323" s="75"/>
      <c r="BH323" s="75"/>
      <c r="BI323" s="75"/>
      <c r="BJ323" s="75"/>
      <c r="BK323" s="75"/>
      <c r="BL323" s="75"/>
      <c r="BM323" s="75"/>
      <c r="BN323" s="75"/>
      <c r="BO323" s="75">
        <v>1.5730636340414028</v>
      </c>
      <c r="BP323" s="75">
        <v>1.1537208501742022</v>
      </c>
      <c r="BQ323" s="75">
        <v>1.8710698630041209</v>
      </c>
    </row>
    <row r="324" spans="8:69" ht="24" customHeight="1">
      <c r="I324" s="48">
        <v>1</v>
      </c>
      <c r="J324" s="49">
        <v>1</v>
      </c>
      <c r="K324" s="49">
        <v>0</v>
      </c>
      <c r="L324" s="49">
        <v>1</v>
      </c>
      <c r="M324" s="49">
        <v>0</v>
      </c>
      <c r="N324" s="49">
        <v>1</v>
      </c>
      <c r="O324" s="49">
        <v>-1</v>
      </c>
      <c r="P324" s="50">
        <v>3</v>
      </c>
      <c r="Q324" s="70" t="s">
        <v>3</v>
      </c>
      <c r="S324" s="39">
        <v>4</v>
      </c>
      <c r="T324" s="39">
        <v>2</v>
      </c>
      <c r="U324" s="39">
        <v>3</v>
      </c>
      <c r="V324" s="39">
        <v>0</v>
      </c>
      <c r="W324" s="39">
        <v>0</v>
      </c>
      <c r="X324" s="39">
        <v>1</v>
      </c>
      <c r="Y324" s="39">
        <v>4</v>
      </c>
      <c r="Z324" s="39">
        <v>2</v>
      </c>
      <c r="AA324" s="39">
        <v>3</v>
      </c>
      <c r="AC324" s="39">
        <v>0</v>
      </c>
      <c r="AE324" s="39">
        <v>0</v>
      </c>
      <c r="AG324" s="39">
        <v>1</v>
      </c>
      <c r="AK324" s="68"/>
      <c r="AL324" s="70"/>
      <c r="AM324" s="70"/>
      <c r="AN324" s="70"/>
      <c r="AO324" s="70"/>
      <c r="AP324" s="70"/>
      <c r="AQ324" s="70"/>
      <c r="AR324" s="74">
        <v>4</v>
      </c>
      <c r="AS324" s="75">
        <v>2</v>
      </c>
      <c r="AT324" s="75">
        <v>3</v>
      </c>
      <c r="AU324" s="75">
        <v>0</v>
      </c>
      <c r="AV324" s="75">
        <v>0</v>
      </c>
      <c r="AW324" s="75">
        <v>1</v>
      </c>
      <c r="AX324" s="75">
        <v>4</v>
      </c>
      <c r="AY324" s="75">
        <v>2</v>
      </c>
      <c r="AZ324" s="75">
        <v>3</v>
      </c>
      <c r="BA324" s="75">
        <v>0</v>
      </c>
      <c r="BB324" s="75">
        <v>0</v>
      </c>
      <c r="BC324" s="75">
        <v>1</v>
      </c>
      <c r="BD324" s="70"/>
      <c r="BE324" s="70" t="s">
        <v>3</v>
      </c>
      <c r="BF324" s="74"/>
      <c r="BG324" s="75"/>
      <c r="BH324" s="75"/>
      <c r="BI324" s="75"/>
      <c r="BJ324" s="75"/>
      <c r="BK324" s="75"/>
      <c r="BL324" s="75"/>
      <c r="BM324" s="75"/>
      <c r="BN324" s="75"/>
      <c r="BO324" s="75">
        <v>2.9365334330387696</v>
      </c>
      <c r="BP324" s="75">
        <v>1.8871431365031843</v>
      </c>
      <c r="BQ324" s="75">
        <v>3.2755320135918504</v>
      </c>
    </row>
    <row r="325" spans="8:69" ht="24" customHeight="1">
      <c r="I325" s="51">
        <v>0</v>
      </c>
      <c r="J325" s="52">
        <v>1</v>
      </c>
      <c r="K325" s="52">
        <v>0</v>
      </c>
      <c r="L325" s="52">
        <v>2</v>
      </c>
      <c r="M325" s="52">
        <v>1</v>
      </c>
      <c r="N325" s="52">
        <v>0</v>
      </c>
      <c r="O325" s="52">
        <v>2</v>
      </c>
      <c r="P325" s="53">
        <v>1</v>
      </c>
      <c r="Q325" s="70" t="s">
        <v>3</v>
      </c>
      <c r="S325" s="40">
        <v>5</v>
      </c>
      <c r="T325" s="40">
        <v>2</v>
      </c>
      <c r="U325" s="40">
        <v>5</v>
      </c>
      <c r="V325" s="40">
        <v>5</v>
      </c>
      <c r="W325" s="40">
        <v>2</v>
      </c>
      <c r="X325" s="40">
        <v>4</v>
      </c>
      <c r="Y325" s="40">
        <v>5</v>
      </c>
      <c r="Z325" s="40">
        <v>2</v>
      </c>
      <c r="AA325" s="40">
        <v>5</v>
      </c>
      <c r="AC325" s="40">
        <v>5</v>
      </c>
      <c r="AE325" s="40">
        <v>2</v>
      </c>
      <c r="AG325" s="40">
        <v>4</v>
      </c>
      <c r="AK325" s="68"/>
      <c r="AL325" s="70"/>
      <c r="AM325" s="70"/>
      <c r="AN325" s="70"/>
      <c r="AO325" s="70"/>
      <c r="AP325" s="70"/>
      <c r="AQ325" s="70"/>
      <c r="AR325" s="76">
        <v>5</v>
      </c>
      <c r="AS325" s="77">
        <v>2</v>
      </c>
      <c r="AT325" s="77">
        <v>5</v>
      </c>
      <c r="AU325" s="77">
        <v>5</v>
      </c>
      <c r="AV325" s="77">
        <v>2</v>
      </c>
      <c r="AW325" s="77">
        <v>4</v>
      </c>
      <c r="AX325" s="77">
        <v>5</v>
      </c>
      <c r="AY325" s="77">
        <v>2</v>
      </c>
      <c r="AZ325" s="77">
        <v>5</v>
      </c>
      <c r="BA325" s="77">
        <v>5</v>
      </c>
      <c r="BB325" s="77">
        <v>2</v>
      </c>
      <c r="BC325" s="77">
        <v>4</v>
      </c>
      <c r="BD325" s="70"/>
      <c r="BE325" s="70" t="s">
        <v>3</v>
      </c>
      <c r="BF325" s="76"/>
      <c r="BG325" s="77"/>
      <c r="BH325" s="77"/>
      <c r="BI325" s="77"/>
      <c r="BJ325" s="77"/>
      <c r="BK325" s="77"/>
      <c r="BL325" s="77"/>
      <c r="BM325" s="77"/>
      <c r="BN325" s="77"/>
      <c r="BO325" s="77">
        <v>4.9980626689981973</v>
      </c>
      <c r="BP325" s="77">
        <v>4.998578169815179</v>
      </c>
      <c r="BQ325" s="77">
        <v>4.9988400697347855</v>
      </c>
    </row>
    <row r="326" spans="8:69" ht="24" customHeight="1">
      <c r="BI326" s="70"/>
    </row>
    <row r="327" spans="8:69" ht="24" customHeight="1">
      <c r="BI327" s="70"/>
    </row>
    <row r="334" spans="8:69" ht="24" customHeight="1">
      <c r="AK334" s="68"/>
      <c r="AL334" s="68"/>
      <c r="AM334" s="68"/>
      <c r="AN334" s="68"/>
      <c r="AO334" s="68"/>
      <c r="AP334" s="68"/>
      <c r="AQ334" s="70" t="s">
        <v>72</v>
      </c>
      <c r="AR334" s="68"/>
      <c r="AS334" s="68"/>
      <c r="AT334" s="68"/>
      <c r="AU334" s="68"/>
      <c r="AV334" s="68"/>
      <c r="AW334" s="68"/>
      <c r="AX334" s="68"/>
      <c r="AY334" s="68"/>
      <c r="AZ334" s="68"/>
      <c r="BA334" s="68"/>
      <c r="BB334" s="68"/>
      <c r="BC334" s="68"/>
      <c r="BD334" s="68"/>
      <c r="BE334" s="68"/>
      <c r="BF334" s="68"/>
      <c r="BG334" s="68"/>
      <c r="BH334" s="68"/>
      <c r="BI334" s="68"/>
      <c r="BJ334" s="68"/>
      <c r="BK334" s="68"/>
      <c r="BL334" s="68"/>
      <c r="BM334" s="68"/>
      <c r="BN334" s="68"/>
      <c r="BO334" s="68"/>
      <c r="BP334" s="68"/>
      <c r="BQ334" s="68"/>
    </row>
    <row r="335" spans="8:69" ht="24" customHeight="1">
      <c r="AK335" s="68"/>
      <c r="AL335" s="68"/>
      <c r="AM335" s="68"/>
      <c r="AN335" s="68"/>
      <c r="AO335" s="68"/>
      <c r="AP335" s="68"/>
      <c r="AQ335" s="68"/>
      <c r="AR335" s="70">
        <v>1</v>
      </c>
      <c r="AS335" s="70">
        <v>2</v>
      </c>
      <c r="AT335" s="70">
        <v>3</v>
      </c>
      <c r="AU335" s="70">
        <v>4</v>
      </c>
      <c r="AV335" s="70">
        <v>5</v>
      </c>
      <c r="AW335" s="70">
        <v>6</v>
      </c>
      <c r="AX335" s="70">
        <v>7</v>
      </c>
      <c r="AY335" s="70">
        <v>8</v>
      </c>
      <c r="AZ335" s="70">
        <v>9</v>
      </c>
      <c r="BA335" s="70">
        <v>10</v>
      </c>
      <c r="BB335" s="70">
        <v>11</v>
      </c>
      <c r="BC335" s="70">
        <v>12</v>
      </c>
      <c r="BD335" s="68"/>
      <c r="BE335" s="68"/>
      <c r="BF335" s="68"/>
      <c r="BG335" s="68"/>
      <c r="BH335" s="68"/>
      <c r="BI335" s="68"/>
      <c r="BJ335" s="68"/>
      <c r="BK335" s="68"/>
      <c r="BL335" s="68"/>
      <c r="BM335" s="68"/>
      <c r="BN335" s="68"/>
      <c r="BO335" s="68"/>
      <c r="BP335" s="68"/>
      <c r="BQ335" s="68"/>
    </row>
    <row r="336" spans="8:69" ht="24" customHeight="1">
      <c r="S336" s="1">
        <v>1</v>
      </c>
      <c r="T336" s="1">
        <v>2</v>
      </c>
      <c r="U336" s="1">
        <v>3</v>
      </c>
      <c r="V336" s="1">
        <v>4</v>
      </c>
      <c r="W336" s="1">
        <v>5</v>
      </c>
      <c r="X336" s="1">
        <v>6</v>
      </c>
      <c r="Y336" s="1">
        <v>7</v>
      </c>
      <c r="Z336" s="1">
        <v>8</v>
      </c>
      <c r="AA336" s="1">
        <v>9</v>
      </c>
      <c r="AC336" s="1">
        <v>10</v>
      </c>
      <c r="AE336" s="1">
        <v>11</v>
      </c>
      <c r="AG336" s="1">
        <v>12</v>
      </c>
      <c r="AK336" s="68"/>
      <c r="AL336" s="68"/>
      <c r="AM336" s="68"/>
      <c r="AN336" s="68"/>
      <c r="AO336" s="68"/>
      <c r="AP336" s="68"/>
      <c r="AQ336" s="68"/>
      <c r="AR336" s="70"/>
      <c r="AS336" s="68"/>
      <c r="AT336" s="68"/>
      <c r="AU336" s="68"/>
      <c r="AV336" s="68"/>
      <c r="AW336" s="68"/>
      <c r="AX336" s="68"/>
      <c r="AY336" s="68"/>
      <c r="AZ336" s="68"/>
      <c r="BA336" s="68"/>
      <c r="BB336" s="68"/>
      <c r="BC336" s="68"/>
      <c r="BD336" s="68"/>
      <c r="BE336" s="68"/>
      <c r="BF336" s="68"/>
      <c r="BG336" s="68"/>
      <c r="BH336" s="68"/>
      <c r="BI336" s="68"/>
      <c r="BJ336" s="68"/>
      <c r="BK336" s="68"/>
      <c r="BL336" s="68"/>
      <c r="BM336" s="68"/>
      <c r="BN336" s="68"/>
      <c r="BO336" s="68"/>
      <c r="BP336" s="68"/>
      <c r="BQ336" s="68"/>
    </row>
    <row r="337" spans="8:69" ht="24" customHeight="1">
      <c r="S337" s="1"/>
      <c r="AK337" s="68"/>
      <c r="AL337" s="68"/>
      <c r="AM337" s="68"/>
      <c r="AN337" s="68"/>
      <c r="AO337" s="68"/>
      <c r="AP337" s="68"/>
      <c r="AQ337" s="70"/>
      <c r="AR337" s="72" cm="1">
        <f t="array" ref="AR337:AZ340">_xlfn.ANCHORARRAY(S350)</f>
        <v>4</v>
      </c>
      <c r="AS337" s="73">
        <v>4</v>
      </c>
      <c r="AT337" s="73">
        <v>5</v>
      </c>
      <c r="AU337" s="73">
        <v>5</v>
      </c>
      <c r="AV337" s="73">
        <v>4</v>
      </c>
      <c r="AW337" s="73">
        <v>4</v>
      </c>
      <c r="AX337" s="73">
        <v>4</v>
      </c>
      <c r="AY337" s="73">
        <v>4</v>
      </c>
      <c r="AZ337" s="73">
        <v>5</v>
      </c>
      <c r="BA337" s="73" cm="1">
        <f t="array" ref="BA337:BA340">AC350:AC353</f>
        <v>5</v>
      </c>
      <c r="BB337" s="73" t="e" cm="1">
        <f t="array" ref="BB337">_xlfn.ANCHORARRAY(AE350)</f>
        <v>#REF!</v>
      </c>
      <c r="BC337" s="73" t="e" cm="1">
        <f t="array" ref="BC337">_xlfn.ANCHORARRAY(AG350)</f>
        <v>#REF!</v>
      </c>
      <c r="BD337" s="68"/>
      <c r="BE337" s="68"/>
      <c r="BF337" s="68"/>
      <c r="BG337" s="68"/>
      <c r="BH337" s="68"/>
      <c r="BI337" s="68"/>
      <c r="BJ337" s="68"/>
      <c r="BK337" s="68"/>
      <c r="BL337" s="68"/>
      <c r="BM337" s="68"/>
      <c r="BN337" s="68"/>
      <c r="BO337" s="68"/>
      <c r="BP337" s="68"/>
      <c r="BQ337" s="68"/>
    </row>
    <row r="338" spans="8:69" ht="24" customHeight="1">
      <c r="S338" s="38">
        <v>1</v>
      </c>
      <c r="T338" s="38">
        <v>0</v>
      </c>
      <c r="U338" s="38">
        <v>0</v>
      </c>
      <c r="V338" s="38">
        <v>0</v>
      </c>
      <c r="W338" s="38">
        <v>0</v>
      </c>
      <c r="X338" s="38">
        <v>1</v>
      </c>
      <c r="Y338" s="38">
        <v>1</v>
      </c>
      <c r="Z338" s="38">
        <v>0</v>
      </c>
      <c r="AA338" s="38">
        <v>0</v>
      </c>
      <c r="AC338" s="38">
        <v>0</v>
      </c>
      <c r="AE338" s="38"/>
      <c r="AG338" s="38"/>
      <c r="AK338" s="68"/>
      <c r="AL338" s="68"/>
      <c r="AM338" s="68"/>
      <c r="AN338" s="68"/>
      <c r="AO338" s="68"/>
      <c r="AP338" s="68"/>
      <c r="AQ338" s="70"/>
      <c r="AR338" s="74">
        <v>0</v>
      </c>
      <c r="AS338" s="75">
        <v>0</v>
      </c>
      <c r="AT338" s="75">
        <v>-1</v>
      </c>
      <c r="AU338" s="75">
        <v>0</v>
      </c>
      <c r="AV338" s="75">
        <v>0</v>
      </c>
      <c r="AW338" s="75">
        <v>1</v>
      </c>
      <c r="AX338" s="75">
        <v>0</v>
      </c>
      <c r="AY338" s="75">
        <v>0</v>
      </c>
      <c r="AZ338" s="75">
        <v>-1</v>
      </c>
      <c r="BA338" s="75">
        <v>0</v>
      </c>
      <c r="BB338" s="75"/>
      <c r="BC338" s="75"/>
      <c r="BD338" s="68"/>
      <c r="BE338" s="68"/>
      <c r="BF338" s="68"/>
      <c r="BG338" s="68"/>
      <c r="BH338" s="68"/>
      <c r="BI338" s="68"/>
      <c r="BJ338" s="68"/>
      <c r="BK338" s="68"/>
      <c r="BL338" s="68"/>
      <c r="BM338" s="68"/>
      <c r="BN338" s="68"/>
      <c r="BO338" s="68"/>
      <c r="BP338" s="68"/>
      <c r="BQ338" s="68"/>
    </row>
    <row r="339" spans="8:69" ht="24" customHeight="1">
      <c r="S339" s="39">
        <v>0</v>
      </c>
      <c r="T339" s="39">
        <v>1</v>
      </c>
      <c r="U339" s="39">
        <v>0</v>
      </c>
      <c r="V339" s="39">
        <v>0</v>
      </c>
      <c r="W339" s="39">
        <v>0</v>
      </c>
      <c r="X339" s="39">
        <v>1</v>
      </c>
      <c r="Y339" s="39">
        <v>0</v>
      </c>
      <c r="Z339" s="39">
        <v>1</v>
      </c>
      <c r="AA339" s="39">
        <v>0</v>
      </c>
      <c r="AC339" s="39">
        <v>0</v>
      </c>
      <c r="AE339" s="39"/>
      <c r="AG339" s="39"/>
      <c r="AK339" s="68"/>
      <c r="AL339" s="68"/>
      <c r="AM339" s="68"/>
      <c r="AN339" s="68"/>
      <c r="AO339" s="68"/>
      <c r="AP339" s="68"/>
      <c r="AQ339" s="70"/>
      <c r="AR339" s="74">
        <v>1</v>
      </c>
      <c r="AS339" s="75">
        <v>2</v>
      </c>
      <c r="AT339" s="75">
        <v>0</v>
      </c>
      <c r="AU339" s="75">
        <v>2</v>
      </c>
      <c r="AV339" s="75">
        <v>0</v>
      </c>
      <c r="AW339" s="75">
        <v>3</v>
      </c>
      <c r="AX339" s="75">
        <v>1</v>
      </c>
      <c r="AY339" s="75">
        <v>2</v>
      </c>
      <c r="AZ339" s="75">
        <v>0</v>
      </c>
      <c r="BA339" s="75">
        <v>2</v>
      </c>
      <c r="BB339" s="75"/>
      <c r="BC339" s="75"/>
      <c r="BD339" s="68"/>
      <c r="BE339" s="68"/>
      <c r="BF339" s="68"/>
      <c r="BG339" s="68"/>
      <c r="BH339" s="68"/>
      <c r="BI339" s="68"/>
      <c r="BJ339" s="68"/>
      <c r="BK339" s="68"/>
      <c r="BL339" s="68"/>
      <c r="BM339" s="68"/>
      <c r="BN339" s="68"/>
      <c r="BO339" s="68"/>
      <c r="BP339" s="68"/>
      <c r="BQ339" s="68"/>
    </row>
    <row r="340" spans="8:69" ht="24" customHeight="1">
      <c r="S340" s="39">
        <v>0</v>
      </c>
      <c r="T340" s="39">
        <v>1</v>
      </c>
      <c r="U340" s="39">
        <v>1</v>
      </c>
      <c r="V340" s="39">
        <v>1</v>
      </c>
      <c r="W340" s="39">
        <v>1</v>
      </c>
      <c r="X340" s="39">
        <v>0</v>
      </c>
      <c r="Y340" s="39">
        <v>0</v>
      </c>
      <c r="Z340" s="39">
        <v>1</v>
      </c>
      <c r="AA340" s="39">
        <v>1</v>
      </c>
      <c r="AC340" s="39">
        <v>1</v>
      </c>
      <c r="AE340" s="39"/>
      <c r="AG340" s="39"/>
      <c r="AK340" s="68"/>
      <c r="AL340" s="68"/>
      <c r="AM340" s="68"/>
      <c r="AN340" s="68"/>
      <c r="AO340" s="68"/>
      <c r="AP340" s="68"/>
      <c r="AQ340" s="70"/>
      <c r="AR340" s="76">
        <v>3</v>
      </c>
      <c r="AS340" s="77">
        <v>5</v>
      </c>
      <c r="AT340" s="77">
        <v>4</v>
      </c>
      <c r="AU340" s="77">
        <v>4</v>
      </c>
      <c r="AV340" s="77">
        <v>5</v>
      </c>
      <c r="AW340" s="77">
        <v>4</v>
      </c>
      <c r="AX340" s="77">
        <v>3</v>
      </c>
      <c r="AY340" s="77">
        <v>5</v>
      </c>
      <c r="AZ340" s="77">
        <v>4</v>
      </c>
      <c r="BA340" s="77">
        <v>4</v>
      </c>
      <c r="BB340" s="77"/>
      <c r="BC340" s="77"/>
      <c r="BD340" s="68"/>
      <c r="BE340" s="68"/>
      <c r="BF340" s="68"/>
      <c r="BG340" s="68"/>
      <c r="BH340" s="68"/>
      <c r="BI340" s="68"/>
      <c r="BJ340" s="68"/>
      <c r="BK340" s="68"/>
      <c r="BL340" s="68"/>
      <c r="BM340" s="68"/>
      <c r="BN340" s="68"/>
      <c r="BO340" s="68"/>
      <c r="BP340" s="68"/>
      <c r="BQ340" s="68"/>
    </row>
    <row r="341" spans="8:69" ht="24" customHeight="1">
      <c r="S341" s="39">
        <v>1</v>
      </c>
      <c r="T341" s="39">
        <v>0</v>
      </c>
      <c r="U341" s="39">
        <v>1</v>
      </c>
      <c r="V341" s="39">
        <v>1</v>
      </c>
      <c r="W341" s="39">
        <v>0</v>
      </c>
      <c r="X341" s="39">
        <v>0</v>
      </c>
      <c r="Y341" s="39">
        <v>1</v>
      </c>
      <c r="Z341" s="39">
        <v>0</v>
      </c>
      <c r="AA341" s="39">
        <v>1</v>
      </c>
      <c r="AC341" s="39">
        <v>1</v>
      </c>
      <c r="AE341" s="39"/>
      <c r="AG341" s="39"/>
      <c r="AK341" s="68"/>
      <c r="AL341" s="70"/>
      <c r="AM341" s="68"/>
      <c r="AN341" s="68"/>
      <c r="AO341" s="68"/>
      <c r="AP341" s="68"/>
      <c r="AQ341" s="70"/>
      <c r="AR341" s="70" t="s">
        <v>0</v>
      </c>
      <c r="AS341" s="70" t="s">
        <v>0</v>
      </c>
      <c r="AT341" s="70" t="s">
        <v>0</v>
      </c>
      <c r="AU341" s="70" t="s">
        <v>0</v>
      </c>
      <c r="AV341" s="70" t="s">
        <v>0</v>
      </c>
      <c r="AW341" s="70" t="s">
        <v>0</v>
      </c>
      <c r="AX341" s="70" t="s">
        <v>0</v>
      </c>
      <c r="AY341" s="70" t="s">
        <v>0</v>
      </c>
      <c r="AZ341" s="70" t="s">
        <v>0</v>
      </c>
      <c r="BA341" s="70" t="s">
        <v>0</v>
      </c>
      <c r="BB341" s="70" t="s">
        <v>0</v>
      </c>
      <c r="BC341" s="70" t="s">
        <v>0</v>
      </c>
      <c r="BD341" s="68"/>
      <c r="BE341" s="68"/>
      <c r="BF341" s="68"/>
      <c r="BG341" s="68"/>
      <c r="BH341" s="68"/>
      <c r="BI341" s="68"/>
      <c r="BJ341" s="68"/>
      <c r="BK341" s="68"/>
      <c r="BL341" s="68"/>
      <c r="BM341" s="68"/>
      <c r="BN341" s="68"/>
      <c r="BO341" s="68"/>
      <c r="BP341" s="68"/>
      <c r="BQ341" s="68"/>
    </row>
    <row r="342" spans="8:69" ht="24" customHeight="1">
      <c r="S342" s="39">
        <v>0</v>
      </c>
      <c r="T342" s="39">
        <v>1</v>
      </c>
      <c r="U342" s="39">
        <v>0</v>
      </c>
      <c r="V342" s="39">
        <v>1</v>
      </c>
      <c r="W342" s="39">
        <v>0</v>
      </c>
      <c r="X342" s="39">
        <v>1</v>
      </c>
      <c r="Y342" s="39">
        <v>0</v>
      </c>
      <c r="Z342" s="39">
        <v>1</v>
      </c>
      <c r="AA342" s="39">
        <v>0</v>
      </c>
      <c r="AC342" s="39">
        <v>1</v>
      </c>
      <c r="AE342" s="39"/>
      <c r="AG342" s="39"/>
      <c r="AK342" s="91" t="s">
        <v>96</v>
      </c>
      <c r="AR342" s="68"/>
      <c r="AS342" s="68"/>
      <c r="AT342" s="68"/>
      <c r="AU342" s="68"/>
      <c r="AV342" s="68"/>
      <c r="AW342" s="68"/>
      <c r="AX342" s="68"/>
      <c r="AY342" s="68"/>
      <c r="AZ342" s="68"/>
      <c r="BA342" s="68"/>
      <c r="BB342" s="68"/>
      <c r="BC342" s="68"/>
      <c r="BD342" s="68"/>
      <c r="BE342" s="68"/>
      <c r="BF342" s="68"/>
      <c r="BG342" s="68"/>
      <c r="BH342" s="68"/>
      <c r="BI342" s="68"/>
      <c r="BJ342" s="68"/>
      <c r="BK342" s="68"/>
      <c r="BL342" s="68"/>
      <c r="BM342" s="68"/>
      <c r="BN342" s="68"/>
      <c r="BO342" s="68"/>
      <c r="BP342" s="68"/>
      <c r="BQ342" s="68"/>
    </row>
    <row r="343" spans="8:69" ht="24" customHeight="1">
      <c r="S343" s="39">
        <v>0</v>
      </c>
      <c r="T343" s="39">
        <v>1</v>
      </c>
      <c r="U343" s="39">
        <v>0</v>
      </c>
      <c r="V343" s="39">
        <v>0</v>
      </c>
      <c r="W343" s="39">
        <v>1</v>
      </c>
      <c r="X343" s="39">
        <v>0</v>
      </c>
      <c r="Y343" s="39">
        <v>0</v>
      </c>
      <c r="Z343" s="39">
        <v>1</v>
      </c>
      <c r="AA343" s="39">
        <v>0</v>
      </c>
      <c r="AC343" s="39">
        <v>0</v>
      </c>
      <c r="AE343" s="39"/>
      <c r="AG343" s="39"/>
      <c r="AK343" s="68"/>
      <c r="AL343" s="78" cm="1">
        <f t="array" ref="AL343:AO351">TRANSPOSE(S355:AA358)</f>
        <v>5</v>
      </c>
      <c r="AM343" s="79">
        <v>4</v>
      </c>
      <c r="AN343" s="79">
        <v>0</v>
      </c>
      <c r="AO343" s="80">
        <v>4</v>
      </c>
      <c r="AP343" s="70" t="s">
        <v>3</v>
      </c>
      <c r="AQ343" s="68"/>
      <c r="AR343" s="70"/>
      <c r="AS343" s="70"/>
      <c r="AT343" s="70"/>
      <c r="AU343" s="70"/>
      <c r="AV343" s="70"/>
      <c r="AW343" s="70"/>
      <c r="AX343" s="68"/>
      <c r="AY343" s="68"/>
      <c r="AZ343" s="68"/>
      <c r="BA343" s="68" cm="1">
        <f t="array" ref="BA343:BA352">MMULT(AL343:AO352,_xlfn.ANCHORARRAY(BA337))</f>
        <v>41</v>
      </c>
      <c r="BB343" s="68" t="e" cm="1">
        <f t="array" ref="BB343">MMULT(AL343:AO353,_xlfn.ANCHORARRAY(BB337))</f>
        <v>#REF!</v>
      </c>
      <c r="BC343" s="68" t="e" cm="1">
        <f t="array" ref="BC343">MMULT(AL343:AO354,_xlfn.ANCHORARRAY(BC337))</f>
        <v>#REF!</v>
      </c>
      <c r="BD343" s="68"/>
      <c r="BE343" s="70" t="s">
        <v>3</v>
      </c>
      <c r="BF343" s="18"/>
      <c r="BG343" s="18"/>
      <c r="BH343" s="18"/>
      <c r="BI343" s="18"/>
      <c r="BJ343" s="18"/>
      <c r="BK343" s="18"/>
      <c r="BL343" s="18"/>
      <c r="BM343" s="18"/>
      <c r="BN343" s="18"/>
      <c r="BO343" s="18" cm="1">
        <f t="array" ref="BO343:BO352">_xlfn.LET(_xlpm.x,_xlfn.ANCHORARRAY(BA343), EXP(_xlpm.x) / SUM(EXP(_xlpm.x)))</f>
        <v>0.28750041018606387</v>
      </c>
      <c r="BP343" s="18" t="e" cm="1">
        <f t="array" ref="BP343">_xlfn.LET(_xlpm.x,_xlfn.ANCHORARRAY(BB343), EXP(_xlpm.x) / SUM(EXP(_xlpm.x)))</f>
        <v>#REF!</v>
      </c>
      <c r="BQ343" s="18" t="e" cm="1">
        <f t="array" ref="BQ343:BQ354">_xlfn.LET(_xlpm.x,BC343:BC354, EXP(_xlpm.x) / SUM(EXP(_xlpm.x)))</f>
        <v>#REF!</v>
      </c>
    </row>
    <row r="344" spans="8:69" ht="24" customHeight="1">
      <c r="S344" s="39">
        <v>1</v>
      </c>
      <c r="T344" s="39">
        <v>0</v>
      </c>
      <c r="U344" s="39">
        <v>1</v>
      </c>
      <c r="V344" s="39">
        <v>1</v>
      </c>
      <c r="W344" s="39">
        <v>1</v>
      </c>
      <c r="X344" s="39">
        <v>1</v>
      </c>
      <c r="Y344" s="39">
        <v>1</v>
      </c>
      <c r="Z344" s="39">
        <v>0</v>
      </c>
      <c r="AA344" s="39">
        <v>1</v>
      </c>
      <c r="AC344" s="39">
        <v>1</v>
      </c>
      <c r="AE344" s="39"/>
      <c r="AG344" s="39"/>
      <c r="AK344" s="68"/>
      <c r="AL344" s="81">
        <v>2</v>
      </c>
      <c r="AM344" s="82">
        <v>2</v>
      </c>
      <c r="AN344" s="82">
        <v>1</v>
      </c>
      <c r="AO344" s="77">
        <v>3</v>
      </c>
      <c r="AP344" s="70" t="s">
        <v>3</v>
      </c>
      <c r="AQ344" s="68"/>
      <c r="AR344" s="70"/>
      <c r="AS344" s="70"/>
      <c r="AT344" s="70"/>
      <c r="AU344" s="70"/>
      <c r="AV344" s="70"/>
      <c r="AW344" s="70"/>
      <c r="AX344" s="68"/>
      <c r="AY344" s="68"/>
      <c r="AZ344" s="68"/>
      <c r="BA344" s="68">
        <v>24</v>
      </c>
      <c r="BB344" s="68"/>
      <c r="BC344" s="68"/>
      <c r="BD344" s="68"/>
      <c r="BE344" s="70" t="s">
        <v>3</v>
      </c>
      <c r="BF344" s="87"/>
      <c r="BG344" s="88"/>
      <c r="BH344" s="88"/>
      <c r="BI344" s="88"/>
      <c r="BJ344" s="88"/>
      <c r="BK344" s="88"/>
      <c r="BL344" s="88"/>
      <c r="BM344" s="88"/>
      <c r="BN344" s="88"/>
      <c r="BO344" s="88">
        <v>1.190233792295493E-8</v>
      </c>
      <c r="BP344" s="88"/>
      <c r="BQ344" s="19" t="e">
        <v>#REF!</v>
      </c>
    </row>
    <row r="345" spans="8:69" ht="24" customHeight="1">
      <c r="S345" s="40">
        <v>1</v>
      </c>
      <c r="T345" s="40">
        <v>0</v>
      </c>
      <c r="U345" s="40">
        <v>1</v>
      </c>
      <c r="V345" s="40">
        <v>0</v>
      </c>
      <c r="W345" s="40">
        <v>0</v>
      </c>
      <c r="X345" s="40">
        <v>0</v>
      </c>
      <c r="Y345" s="40">
        <v>1</v>
      </c>
      <c r="Z345" s="40">
        <v>0</v>
      </c>
      <c r="AA345" s="40">
        <v>1</v>
      </c>
      <c r="AC345" s="40">
        <v>0</v>
      </c>
      <c r="AE345" s="40"/>
      <c r="AG345" s="40"/>
      <c r="AK345" s="68"/>
      <c r="AL345" s="81">
        <v>4</v>
      </c>
      <c r="AM345" s="82">
        <v>4</v>
      </c>
      <c r="AN345" s="82">
        <v>0</v>
      </c>
      <c r="AO345" s="77">
        <v>5</v>
      </c>
      <c r="AP345" s="70" t="s">
        <v>3</v>
      </c>
      <c r="AQ345" s="68"/>
      <c r="AR345" s="70"/>
      <c r="AS345" s="70"/>
      <c r="AT345" s="70"/>
      <c r="AU345" s="70"/>
      <c r="AV345" s="70"/>
      <c r="AW345" s="70"/>
      <c r="AX345" s="68"/>
      <c r="AY345" s="68"/>
      <c r="AZ345" s="68"/>
      <c r="BA345" s="68">
        <v>40</v>
      </c>
      <c r="BB345" s="68"/>
      <c r="BC345" s="68"/>
      <c r="BD345" s="68"/>
      <c r="BE345" s="70" t="s">
        <v>3</v>
      </c>
      <c r="BF345" s="87"/>
      <c r="BG345" s="88"/>
      <c r="BH345" s="88"/>
      <c r="BI345" s="88"/>
      <c r="BJ345" s="88"/>
      <c r="BK345" s="88"/>
      <c r="BL345" s="88"/>
      <c r="BM345" s="88"/>
      <c r="BN345" s="88"/>
      <c r="BO345" s="88">
        <v>0.10576549023580964</v>
      </c>
      <c r="BP345" s="88"/>
      <c r="BQ345" s="19" t="e">
        <v>#REF!</v>
      </c>
    </row>
    <row r="346" spans="8:69" ht="24" customHeight="1">
      <c r="S346" s="70" t="s">
        <v>0</v>
      </c>
      <c r="T346" s="70" t="s">
        <v>0</v>
      </c>
      <c r="U346" s="70" t="s">
        <v>0</v>
      </c>
      <c r="V346" s="70" t="s">
        <v>0</v>
      </c>
      <c r="W346" s="70" t="s">
        <v>0</v>
      </c>
      <c r="X346" s="70" t="s">
        <v>0</v>
      </c>
      <c r="Y346" s="70" t="s">
        <v>0</v>
      </c>
      <c r="Z346" s="70" t="s">
        <v>0</v>
      </c>
      <c r="AA346" s="70" t="s">
        <v>0</v>
      </c>
      <c r="AC346" s="70" t="s">
        <v>0</v>
      </c>
      <c r="AE346" s="70"/>
      <c r="AG346" s="70"/>
      <c r="AK346" s="68"/>
      <c r="AL346" s="81">
        <v>4</v>
      </c>
      <c r="AM346" s="82">
        <v>2</v>
      </c>
      <c r="AN346" s="82">
        <v>0</v>
      </c>
      <c r="AO346" s="77">
        <v>5</v>
      </c>
      <c r="AP346" s="70" t="s">
        <v>3</v>
      </c>
      <c r="AQ346" s="68"/>
      <c r="AR346" s="70"/>
      <c r="AS346" s="70"/>
      <c r="AT346" s="70"/>
      <c r="AU346" s="70"/>
      <c r="AV346" s="70"/>
      <c r="AW346" s="70"/>
      <c r="AX346" s="68"/>
      <c r="AY346" s="68"/>
      <c r="AZ346" s="68"/>
      <c r="BA346" s="68">
        <v>40</v>
      </c>
      <c r="BB346" s="68"/>
      <c r="BC346" s="68"/>
      <c r="BD346" s="68"/>
      <c r="BE346" s="70" t="s">
        <v>3</v>
      </c>
      <c r="BF346" s="87"/>
      <c r="BG346" s="88"/>
      <c r="BH346" s="88"/>
      <c r="BI346" s="88"/>
      <c r="BJ346" s="88"/>
      <c r="BK346" s="88"/>
      <c r="BL346" s="88"/>
      <c r="BM346" s="88"/>
      <c r="BN346" s="88"/>
      <c r="BO346" s="88">
        <v>0.10576549023580964</v>
      </c>
      <c r="BP346" s="88"/>
      <c r="BQ346" s="19" t="e">
        <v>#REF!</v>
      </c>
    </row>
    <row r="347" spans="8:69" ht="24" customHeight="1">
      <c r="AK347" s="68"/>
      <c r="AL347" s="81">
        <v>3</v>
      </c>
      <c r="AM347" s="82">
        <v>1</v>
      </c>
      <c r="AN347" s="82">
        <v>-1</v>
      </c>
      <c r="AO347" s="77">
        <v>3</v>
      </c>
      <c r="AP347" s="70" t="s">
        <v>3</v>
      </c>
      <c r="AQ347" s="68"/>
      <c r="AR347" s="70"/>
      <c r="AS347" s="70"/>
      <c r="AT347" s="70"/>
      <c r="AU347" s="70"/>
      <c r="AV347" s="70"/>
      <c r="AW347" s="70"/>
      <c r="AX347" s="68"/>
      <c r="AY347" s="68"/>
      <c r="AZ347" s="68"/>
      <c r="BA347" s="68">
        <v>25</v>
      </c>
      <c r="BB347" s="68"/>
      <c r="BC347" s="68"/>
      <c r="BD347" s="68"/>
      <c r="BE347" s="70" t="s">
        <v>3</v>
      </c>
      <c r="BF347" s="87"/>
      <c r="BG347" s="88"/>
      <c r="BH347" s="88"/>
      <c r="BI347" s="88"/>
      <c r="BJ347" s="88"/>
      <c r="BK347" s="88"/>
      <c r="BL347" s="88"/>
      <c r="BM347" s="88"/>
      <c r="BN347" s="88"/>
      <c r="BO347" s="88">
        <v>3.2353908892147368E-8</v>
      </c>
      <c r="BP347" s="88"/>
      <c r="BQ347" s="19" t="e">
        <v>#REF!</v>
      </c>
    </row>
    <row r="348" spans="8:69" ht="24" customHeight="1">
      <c r="AK348" s="68"/>
      <c r="AL348" s="81">
        <v>4</v>
      </c>
      <c r="AM348" s="82">
        <v>2</v>
      </c>
      <c r="AN348" s="82">
        <v>0</v>
      </c>
      <c r="AO348" s="77">
        <v>4</v>
      </c>
      <c r="AP348" s="70" t="s">
        <v>3</v>
      </c>
      <c r="AQ348" s="68"/>
      <c r="AR348" s="70"/>
      <c r="AS348" s="70"/>
      <c r="AT348" s="70"/>
      <c r="AU348" s="70"/>
      <c r="AV348" s="70"/>
      <c r="AW348" s="70"/>
      <c r="AX348" s="68"/>
      <c r="AY348" s="68"/>
      <c r="AZ348" s="68"/>
      <c r="BA348" s="68">
        <v>36</v>
      </c>
      <c r="BB348" s="68"/>
      <c r="BC348" s="68"/>
      <c r="BD348" s="68"/>
      <c r="BE348" s="70" t="s">
        <v>3</v>
      </c>
      <c r="BF348" s="87"/>
      <c r="BG348" s="88"/>
      <c r="BH348" s="88"/>
      <c r="BI348" s="88"/>
      <c r="BJ348" s="88"/>
      <c r="BK348" s="88"/>
      <c r="BL348" s="88"/>
      <c r="BM348" s="88"/>
      <c r="BN348" s="88"/>
      <c r="BO348" s="88">
        <v>1.9371625260490299E-3</v>
      </c>
      <c r="BP348" s="88"/>
      <c r="BQ348" s="19" t="e">
        <v>#REF!</v>
      </c>
    </row>
    <row r="349" spans="8:69" ht="24" customHeight="1">
      <c r="AK349" s="68"/>
      <c r="AL349" s="81">
        <v>5</v>
      </c>
      <c r="AM349" s="82">
        <v>4</v>
      </c>
      <c r="AN349" s="82">
        <v>0</v>
      </c>
      <c r="AO349" s="77">
        <v>4</v>
      </c>
      <c r="AP349" s="70" t="s">
        <v>3</v>
      </c>
      <c r="AQ349" s="68"/>
      <c r="AR349" s="68"/>
      <c r="AS349" s="68"/>
      <c r="AT349" s="68"/>
      <c r="AU349" s="68"/>
      <c r="AV349" s="68"/>
      <c r="AW349" s="68"/>
      <c r="AX349" s="68"/>
      <c r="AY349" s="68"/>
      <c r="AZ349" s="68"/>
      <c r="BA349" s="68">
        <v>41</v>
      </c>
      <c r="BB349" s="68"/>
      <c r="BC349" s="68"/>
      <c r="BD349" s="68"/>
      <c r="BE349" s="70" t="s">
        <v>3</v>
      </c>
      <c r="BF349" s="87"/>
      <c r="BG349" s="88"/>
      <c r="BH349" s="88"/>
      <c r="BI349" s="88"/>
      <c r="BJ349" s="88"/>
      <c r="BK349" s="88"/>
      <c r="BL349" s="88"/>
      <c r="BM349" s="88"/>
      <c r="BN349" s="88"/>
      <c r="BO349" s="88">
        <v>0.28750041018606387</v>
      </c>
      <c r="BP349" s="88"/>
      <c r="BQ349" s="19" t="e">
        <v>#REF!</v>
      </c>
    </row>
    <row r="350" spans="8:69" ht="24" customHeight="1">
      <c r="H350" t="s">
        <v>93</v>
      </c>
      <c r="I350" s="44">
        <v>0</v>
      </c>
      <c r="J350" s="45">
        <v>1</v>
      </c>
      <c r="K350" s="45">
        <v>1</v>
      </c>
      <c r="L350" s="45">
        <v>1</v>
      </c>
      <c r="M350" s="45">
        <v>1</v>
      </c>
      <c r="N350" s="45">
        <v>1</v>
      </c>
      <c r="O350" s="45">
        <v>2</v>
      </c>
      <c r="P350" s="46">
        <v>1</v>
      </c>
      <c r="Q350" s="70" t="s">
        <v>3</v>
      </c>
      <c r="R350" s="1" t="s">
        <v>72</v>
      </c>
      <c r="S350" s="38" cm="1">
        <f t="array" ref="S350:AA353">MMULT(I350:P353,S338:AA345)</f>
        <v>4</v>
      </c>
      <c r="T350" s="38">
        <v>4</v>
      </c>
      <c r="U350" s="38">
        <v>5</v>
      </c>
      <c r="V350" s="38">
        <v>5</v>
      </c>
      <c r="W350" s="38">
        <v>4</v>
      </c>
      <c r="X350" s="38">
        <v>4</v>
      </c>
      <c r="Y350" s="38">
        <v>4</v>
      </c>
      <c r="Z350" s="38">
        <v>4</v>
      </c>
      <c r="AA350" s="38">
        <v>5</v>
      </c>
      <c r="AC350" s="38" cm="1">
        <f t="array" ref="AC350:AC353">MMULT(I350:P353,AC338:AC345)</f>
        <v>5</v>
      </c>
      <c r="AE350" s="38"/>
      <c r="AG350" s="38"/>
      <c r="AK350" s="68"/>
      <c r="AL350" s="81">
        <v>2</v>
      </c>
      <c r="AM350" s="82">
        <v>2</v>
      </c>
      <c r="AN350" s="82">
        <v>1</v>
      </c>
      <c r="AO350" s="77">
        <v>3</v>
      </c>
      <c r="AP350" s="70" t="s">
        <v>3</v>
      </c>
      <c r="AQ350" s="68"/>
      <c r="AR350" s="68"/>
      <c r="AS350" s="68"/>
      <c r="AT350" s="68"/>
      <c r="AU350" s="68"/>
      <c r="AV350" s="68"/>
      <c r="AW350" s="68"/>
      <c r="AX350" s="68"/>
      <c r="AY350" s="68"/>
      <c r="AZ350" s="68"/>
      <c r="BA350" s="68">
        <v>24</v>
      </c>
      <c r="BB350" s="68"/>
      <c r="BC350" s="68"/>
      <c r="BD350" s="68"/>
      <c r="BE350" s="70" t="s">
        <v>3</v>
      </c>
      <c r="BF350" s="87"/>
      <c r="BG350" s="88"/>
      <c r="BH350" s="88"/>
      <c r="BI350" s="88"/>
      <c r="BJ350" s="88"/>
      <c r="BK350" s="88"/>
      <c r="BL350" s="88"/>
      <c r="BM350" s="88"/>
      <c r="BN350" s="88"/>
      <c r="BO350" s="88">
        <v>1.190233792295493E-8</v>
      </c>
      <c r="BP350" s="88"/>
      <c r="BQ350" s="19" t="e">
        <v>#REF!</v>
      </c>
    </row>
    <row r="351" spans="8:69" ht="24" customHeight="1">
      <c r="I351" s="48">
        <v>1</v>
      </c>
      <c r="J351" s="49">
        <v>0</v>
      </c>
      <c r="K351" s="49">
        <v>0</v>
      </c>
      <c r="L351" s="49">
        <v>0</v>
      </c>
      <c r="M351" s="49">
        <v>0</v>
      </c>
      <c r="N351" s="49">
        <v>0</v>
      </c>
      <c r="O351" s="49">
        <v>0</v>
      </c>
      <c r="P351" s="50">
        <v>-1</v>
      </c>
      <c r="Q351" s="70" t="s">
        <v>3</v>
      </c>
      <c r="S351" s="39">
        <v>0</v>
      </c>
      <c r="T351" s="39">
        <v>0</v>
      </c>
      <c r="U351" s="39">
        <v>-1</v>
      </c>
      <c r="V351" s="39">
        <v>0</v>
      </c>
      <c r="W351" s="39">
        <v>0</v>
      </c>
      <c r="X351" s="39">
        <v>1</v>
      </c>
      <c r="Y351" s="39">
        <v>0</v>
      </c>
      <c r="Z351" s="39">
        <v>0</v>
      </c>
      <c r="AA351" s="39">
        <v>-1</v>
      </c>
      <c r="AC351" s="39">
        <v>0</v>
      </c>
      <c r="AE351" s="39"/>
      <c r="AG351" s="39"/>
      <c r="AK351" s="68"/>
      <c r="AL351" s="81">
        <v>4</v>
      </c>
      <c r="AM351" s="82">
        <v>4</v>
      </c>
      <c r="AN351" s="82">
        <v>0</v>
      </c>
      <c r="AO351" s="77">
        <v>5</v>
      </c>
      <c r="AP351" s="70" t="s">
        <v>3</v>
      </c>
      <c r="AQ351" s="68"/>
      <c r="AR351" s="68"/>
      <c r="AS351" s="68"/>
      <c r="AT351" s="68"/>
      <c r="AU351" s="68"/>
      <c r="AV351" s="68"/>
      <c r="AW351" s="68"/>
      <c r="AX351" s="68"/>
      <c r="AY351" s="68"/>
      <c r="AZ351" s="68"/>
      <c r="BA351" s="68">
        <v>40</v>
      </c>
      <c r="BB351" s="68"/>
      <c r="BC351" s="68"/>
      <c r="BD351" s="68"/>
      <c r="BE351" s="70" t="s">
        <v>3</v>
      </c>
      <c r="BF351" s="87"/>
      <c r="BG351" s="88"/>
      <c r="BH351" s="88"/>
      <c r="BI351" s="88"/>
      <c r="BJ351" s="88"/>
      <c r="BK351" s="88"/>
      <c r="BL351" s="88"/>
      <c r="BM351" s="88"/>
      <c r="BN351" s="88"/>
      <c r="BO351" s="88">
        <v>0.10576549023580964</v>
      </c>
      <c r="BP351" s="88"/>
      <c r="BQ351" s="19" t="e">
        <v>#REF!</v>
      </c>
    </row>
    <row r="352" spans="8:69" ht="24" customHeight="1">
      <c r="I352" s="48">
        <v>1</v>
      </c>
      <c r="J352" s="49">
        <v>1</v>
      </c>
      <c r="K352" s="49">
        <v>0</v>
      </c>
      <c r="L352" s="49">
        <v>1</v>
      </c>
      <c r="M352" s="49">
        <v>1</v>
      </c>
      <c r="N352" s="49">
        <v>0</v>
      </c>
      <c r="O352" s="49">
        <v>0</v>
      </c>
      <c r="P352" s="50">
        <v>-1</v>
      </c>
      <c r="Q352" s="70" t="s">
        <v>3</v>
      </c>
      <c r="S352" s="39">
        <v>1</v>
      </c>
      <c r="T352" s="39">
        <v>2</v>
      </c>
      <c r="U352" s="39">
        <v>0</v>
      </c>
      <c r="V352" s="39">
        <v>2</v>
      </c>
      <c r="W352" s="39">
        <v>0</v>
      </c>
      <c r="X352" s="39">
        <v>3</v>
      </c>
      <c r="Y352" s="39">
        <v>1</v>
      </c>
      <c r="Z352" s="39">
        <v>2</v>
      </c>
      <c r="AA352" s="39">
        <v>0</v>
      </c>
      <c r="AC352" s="39">
        <v>2</v>
      </c>
      <c r="AE352" s="39"/>
      <c r="AG352" s="39"/>
      <c r="AK352" s="68"/>
      <c r="AL352" s="81" cm="1">
        <f t="array" ref="AL352:AO352">TRANSPOSE(AC355:AC358)</f>
        <v>4</v>
      </c>
      <c r="AM352" s="82">
        <v>2</v>
      </c>
      <c r="AN352" s="82">
        <v>0</v>
      </c>
      <c r="AO352" s="77">
        <v>5</v>
      </c>
      <c r="AP352" s="70" t="s">
        <v>3</v>
      </c>
      <c r="AQ352" s="68"/>
      <c r="AR352" s="68"/>
      <c r="AS352" s="68"/>
      <c r="AT352" s="68"/>
      <c r="AU352" s="68"/>
      <c r="AV352" s="68"/>
      <c r="AW352" s="68"/>
      <c r="AX352" s="68"/>
      <c r="AY352" s="68"/>
      <c r="AZ352" s="68"/>
      <c r="BA352" s="68">
        <v>40</v>
      </c>
      <c r="BB352" s="68"/>
      <c r="BC352" s="68"/>
      <c r="BD352" s="68"/>
      <c r="BE352" s="70" t="s">
        <v>3</v>
      </c>
      <c r="BF352" s="87"/>
      <c r="BG352" s="88"/>
      <c r="BH352" s="88"/>
      <c r="BI352" s="88"/>
      <c r="BJ352" s="88"/>
      <c r="BK352" s="88"/>
      <c r="BL352" s="88"/>
      <c r="BM352" s="88"/>
      <c r="BN352" s="88"/>
      <c r="BO352" s="88">
        <v>0.10576549023580964</v>
      </c>
      <c r="BP352" s="88"/>
      <c r="BQ352" s="19" t="e">
        <v>#REF!</v>
      </c>
    </row>
    <row r="353" spans="1:69" ht="24" customHeight="1">
      <c r="I353" s="51">
        <v>0</v>
      </c>
      <c r="J353" s="52">
        <v>1</v>
      </c>
      <c r="K353" s="52">
        <v>1</v>
      </c>
      <c r="L353" s="52">
        <v>0</v>
      </c>
      <c r="M353" s="52">
        <v>1</v>
      </c>
      <c r="N353" s="52">
        <v>2</v>
      </c>
      <c r="O353" s="52">
        <v>2</v>
      </c>
      <c r="P353" s="53">
        <v>1</v>
      </c>
      <c r="Q353" s="70" t="s">
        <v>3</v>
      </c>
      <c r="S353" s="40">
        <v>3</v>
      </c>
      <c r="T353" s="40">
        <v>5</v>
      </c>
      <c r="U353" s="40">
        <v>4</v>
      </c>
      <c r="V353" s="40">
        <v>4</v>
      </c>
      <c r="W353" s="40">
        <v>5</v>
      </c>
      <c r="X353" s="40">
        <v>4</v>
      </c>
      <c r="Y353" s="40">
        <v>3</v>
      </c>
      <c r="Z353" s="40">
        <v>5</v>
      </c>
      <c r="AA353" s="40">
        <v>4</v>
      </c>
      <c r="AC353" s="40">
        <v>4</v>
      </c>
      <c r="AE353" s="40"/>
      <c r="AG353" s="40"/>
      <c r="AK353" s="68"/>
      <c r="AL353" s="81"/>
      <c r="AM353" s="82"/>
      <c r="AN353" s="82"/>
      <c r="AO353" s="77"/>
      <c r="AP353" s="70" t="s">
        <v>3</v>
      </c>
      <c r="AQ353" s="68"/>
      <c r="AR353" s="68"/>
      <c r="AS353" s="68"/>
      <c r="AT353" s="68"/>
      <c r="AU353" s="68"/>
      <c r="AV353" s="68"/>
      <c r="AW353" s="68"/>
      <c r="AX353" s="68"/>
      <c r="AY353" s="68"/>
      <c r="AZ353" s="68"/>
      <c r="BA353" s="68"/>
      <c r="BB353" s="68"/>
      <c r="BC353" s="68"/>
      <c r="BD353" s="68"/>
      <c r="BE353" s="70" t="s">
        <v>3</v>
      </c>
      <c r="BF353" s="87"/>
      <c r="BG353" s="88"/>
      <c r="BH353" s="88"/>
      <c r="BI353" s="88"/>
      <c r="BJ353" s="88"/>
      <c r="BK353" s="88"/>
      <c r="BL353" s="88"/>
      <c r="BM353" s="88"/>
      <c r="BN353" s="88"/>
      <c r="BO353" s="88"/>
      <c r="BP353" s="88"/>
      <c r="BQ353" s="19" t="e">
        <v>#REF!</v>
      </c>
    </row>
    <row r="354" spans="1:69" ht="24" customHeight="1">
      <c r="AK354" s="68"/>
      <c r="AL354" s="81"/>
      <c r="AM354" s="82"/>
      <c r="AN354" s="82"/>
      <c r="AO354" s="77"/>
      <c r="AP354" s="70" t="s">
        <v>3</v>
      </c>
      <c r="AQ354" s="68"/>
      <c r="AR354" s="68"/>
      <c r="AS354" s="68"/>
      <c r="AT354" s="68"/>
      <c r="AU354" s="68"/>
      <c r="AV354" s="68"/>
      <c r="AW354" s="68"/>
      <c r="AX354" s="68"/>
      <c r="AY354" s="68"/>
      <c r="AZ354" s="68"/>
      <c r="BA354" s="68"/>
      <c r="BB354" s="68"/>
      <c r="BC354" s="68"/>
      <c r="BD354" s="68"/>
      <c r="BE354" s="70" t="s">
        <v>3</v>
      </c>
      <c r="BF354" s="89"/>
      <c r="BG354" s="90"/>
      <c r="BH354" s="90"/>
      <c r="BI354" s="90"/>
      <c r="BJ354" s="90"/>
      <c r="BK354" s="90"/>
      <c r="BL354" s="90"/>
      <c r="BM354" s="90"/>
      <c r="BN354" s="90"/>
      <c r="BO354" s="90"/>
      <c r="BP354" s="90"/>
      <c r="BQ354" s="20" t="e">
        <v>#REF!</v>
      </c>
    </row>
    <row r="355" spans="1:69" ht="24" customHeight="1">
      <c r="H355" t="s">
        <v>94</v>
      </c>
      <c r="I355" s="44">
        <v>1</v>
      </c>
      <c r="J355" s="45">
        <v>0</v>
      </c>
      <c r="K355" s="45">
        <v>0</v>
      </c>
      <c r="L355" s="45">
        <v>1</v>
      </c>
      <c r="M355" s="45">
        <v>1</v>
      </c>
      <c r="N355" s="45">
        <v>1</v>
      </c>
      <c r="O355" s="45">
        <v>2</v>
      </c>
      <c r="P355" s="46">
        <v>1</v>
      </c>
      <c r="Q355" s="70" t="s">
        <v>3</v>
      </c>
      <c r="R355" s="1" t="s">
        <v>75</v>
      </c>
      <c r="S355" s="38" cm="1">
        <f t="array" ref="S355:AA362">MMULT(I355:P362,S338:AA345)</f>
        <v>5</v>
      </c>
      <c r="T355" s="38">
        <v>2</v>
      </c>
      <c r="U355" s="38">
        <v>4</v>
      </c>
      <c r="V355" s="38">
        <v>4</v>
      </c>
      <c r="W355" s="38">
        <v>3</v>
      </c>
      <c r="X355" s="38">
        <v>4</v>
      </c>
      <c r="Y355" s="38">
        <v>5</v>
      </c>
      <c r="Z355" s="38">
        <v>2</v>
      </c>
      <c r="AA355" s="38">
        <v>4</v>
      </c>
      <c r="AC355" s="38" cm="1">
        <f t="array" ref="AC355:AC362">MMULT(I355:P362,AC338:AC345)</f>
        <v>4</v>
      </c>
      <c r="AE355" s="38"/>
      <c r="AG355" s="38"/>
      <c r="AK355" s="68"/>
      <c r="AL355" s="70"/>
      <c r="AM355" s="70"/>
      <c r="AN355" s="70"/>
      <c r="AO355" s="70"/>
      <c r="AP355" s="70"/>
      <c r="AQ355" s="68"/>
      <c r="AR355" s="68"/>
      <c r="AS355" s="68"/>
      <c r="AT355" s="68"/>
      <c r="AU355" s="68"/>
      <c r="AV355" s="68"/>
      <c r="AW355" s="68"/>
      <c r="AX355" s="68"/>
      <c r="AY355" s="68"/>
      <c r="AZ355" s="68"/>
      <c r="BA355" s="68"/>
      <c r="BB355" s="68"/>
      <c r="BC355" s="68"/>
      <c r="BD355" s="68"/>
      <c r="BE355" s="68"/>
      <c r="BF355" s="70"/>
      <c r="BG355" s="70"/>
      <c r="BH355" s="70"/>
      <c r="BI355" s="70"/>
      <c r="BJ355" s="70"/>
      <c r="BK355" s="70"/>
      <c r="BL355" s="70"/>
      <c r="BM355" s="70"/>
      <c r="BN355" s="70"/>
      <c r="BO355" s="70"/>
      <c r="BP355" s="70"/>
      <c r="BQ355" s="70"/>
    </row>
    <row r="356" spans="1:69" ht="24" customHeight="1">
      <c r="I356" s="48">
        <v>1</v>
      </c>
      <c r="J356" s="49">
        <v>0</v>
      </c>
      <c r="K356" s="49">
        <v>1</v>
      </c>
      <c r="L356" s="49">
        <v>0</v>
      </c>
      <c r="M356" s="49">
        <v>1</v>
      </c>
      <c r="N356" s="49">
        <v>0</v>
      </c>
      <c r="O356" s="49">
        <v>0</v>
      </c>
      <c r="P356" s="50">
        <v>3</v>
      </c>
      <c r="Q356" s="70" t="s">
        <v>3</v>
      </c>
      <c r="S356" s="39">
        <v>4</v>
      </c>
      <c r="T356" s="39">
        <v>2</v>
      </c>
      <c r="U356" s="39">
        <v>4</v>
      </c>
      <c r="V356" s="39">
        <v>2</v>
      </c>
      <c r="W356" s="39">
        <v>1</v>
      </c>
      <c r="X356" s="39">
        <v>2</v>
      </c>
      <c r="Y356" s="39">
        <v>4</v>
      </c>
      <c r="Z356" s="39">
        <v>2</v>
      </c>
      <c r="AA356" s="39">
        <v>4</v>
      </c>
      <c r="AC356" s="39">
        <v>2</v>
      </c>
      <c r="AE356" s="39"/>
      <c r="AG356" s="39"/>
      <c r="AK356" s="68"/>
      <c r="AL356" s="70"/>
      <c r="AM356" s="70"/>
      <c r="AN356" s="70"/>
      <c r="AO356" s="70"/>
      <c r="AP356" s="70"/>
      <c r="AR356" s="68"/>
      <c r="AS356" s="68"/>
      <c r="AT356" s="68"/>
      <c r="AU356" s="68"/>
      <c r="AV356" s="68"/>
      <c r="AW356" s="68"/>
      <c r="AX356" s="68"/>
      <c r="AY356" s="68"/>
      <c r="AZ356" s="68"/>
      <c r="BA356" s="68"/>
      <c r="BB356" s="68"/>
      <c r="BC356" s="68"/>
      <c r="BD356" s="68"/>
      <c r="BE356" s="68"/>
      <c r="BF356" s="70" t="s">
        <v>0</v>
      </c>
      <c r="BG356" s="70" t="s">
        <v>0</v>
      </c>
      <c r="BH356" s="70" t="s">
        <v>0</v>
      </c>
      <c r="BI356" s="70" t="s">
        <v>0</v>
      </c>
      <c r="BJ356" s="70" t="s">
        <v>0</v>
      </c>
      <c r="BK356" s="70" t="s">
        <v>0</v>
      </c>
      <c r="BL356" s="70" t="s">
        <v>0</v>
      </c>
      <c r="BM356" s="70" t="s">
        <v>0</v>
      </c>
      <c r="BN356" s="70" t="s">
        <v>0</v>
      </c>
      <c r="BO356" s="70" t="s">
        <v>0</v>
      </c>
      <c r="BP356" s="70" t="s">
        <v>0</v>
      </c>
      <c r="BQ356" s="70" t="s">
        <v>0</v>
      </c>
    </row>
    <row r="357" spans="1:69" ht="24" customHeight="1">
      <c r="I357" s="48">
        <v>0</v>
      </c>
      <c r="J357" s="49">
        <v>1</v>
      </c>
      <c r="K357" s="49">
        <v>0</v>
      </c>
      <c r="L357" s="49">
        <v>1</v>
      </c>
      <c r="M357" s="49">
        <v>0</v>
      </c>
      <c r="N357" s="49">
        <v>0</v>
      </c>
      <c r="O357" s="49">
        <v>-1</v>
      </c>
      <c r="P357" s="50">
        <v>0</v>
      </c>
      <c r="Q357" s="70" t="s">
        <v>3</v>
      </c>
      <c r="S357" s="39">
        <v>0</v>
      </c>
      <c r="T357" s="39">
        <v>1</v>
      </c>
      <c r="U357" s="39">
        <v>0</v>
      </c>
      <c r="V357" s="39">
        <v>0</v>
      </c>
      <c r="W357" s="39">
        <v>-1</v>
      </c>
      <c r="X357" s="39">
        <v>0</v>
      </c>
      <c r="Y357" s="39">
        <v>0</v>
      </c>
      <c r="Z357" s="39">
        <v>1</v>
      </c>
      <c r="AA357" s="39">
        <v>0</v>
      </c>
      <c r="AC357" s="39">
        <v>0</v>
      </c>
      <c r="AE357" s="39"/>
      <c r="AG357" s="39"/>
      <c r="AK357" s="68"/>
      <c r="AL357" s="70"/>
      <c r="AM357" s="70"/>
      <c r="AN357" s="70"/>
      <c r="AO357" s="70"/>
      <c r="AP357" s="70"/>
      <c r="AQ357" s="70"/>
      <c r="AR357" s="70"/>
      <c r="AS357" s="70"/>
      <c r="AT357" s="70"/>
      <c r="AU357" s="70"/>
      <c r="AV357" s="70"/>
      <c r="AW357" s="70"/>
      <c r="AX357" s="70"/>
      <c r="AY357" s="70"/>
      <c r="AZ357" s="70"/>
      <c r="BA357" s="70"/>
      <c r="BB357" s="70"/>
      <c r="BC357" s="70"/>
      <c r="BD357" s="70"/>
      <c r="BE357" s="70"/>
      <c r="BF357" s="70"/>
      <c r="BG357" s="70"/>
      <c r="BH357" s="70"/>
      <c r="BI357" s="70"/>
      <c r="BJ357" s="70"/>
      <c r="BK357" s="70"/>
      <c r="BL357" s="70"/>
      <c r="BM357" s="70"/>
      <c r="BN357" s="70"/>
      <c r="BO357" s="70"/>
      <c r="BP357" s="70"/>
      <c r="BQ357" s="70"/>
    </row>
    <row r="358" spans="1:69" ht="24" customHeight="1">
      <c r="I358" s="51">
        <v>0</v>
      </c>
      <c r="J358" s="52">
        <v>1</v>
      </c>
      <c r="K358" s="52">
        <v>1</v>
      </c>
      <c r="L358" s="52">
        <v>1</v>
      </c>
      <c r="M358" s="52">
        <v>1</v>
      </c>
      <c r="N358" s="52">
        <v>0</v>
      </c>
      <c r="O358" s="52">
        <v>2</v>
      </c>
      <c r="P358" s="53">
        <v>1</v>
      </c>
      <c r="Q358" s="70" t="s">
        <v>3</v>
      </c>
      <c r="S358" s="40">
        <v>4</v>
      </c>
      <c r="T358" s="40">
        <v>3</v>
      </c>
      <c r="U358" s="40">
        <v>5</v>
      </c>
      <c r="V358" s="40">
        <v>5</v>
      </c>
      <c r="W358" s="40">
        <v>3</v>
      </c>
      <c r="X358" s="40">
        <v>4</v>
      </c>
      <c r="Y358" s="40">
        <v>4</v>
      </c>
      <c r="Z358" s="40">
        <v>3</v>
      </c>
      <c r="AA358" s="40">
        <v>5</v>
      </c>
      <c r="AC358" s="40">
        <v>5</v>
      </c>
      <c r="AE358" s="40"/>
      <c r="AG358" s="40"/>
      <c r="AK358" s="68"/>
      <c r="AL358" s="70"/>
      <c r="AM358" s="70"/>
      <c r="AN358" s="70"/>
      <c r="AO358" s="70"/>
      <c r="AP358" s="70"/>
      <c r="AQ358" s="70" t="s">
        <v>77</v>
      </c>
      <c r="AR358" s="70"/>
      <c r="AS358" s="70"/>
      <c r="AT358" s="70"/>
      <c r="AU358" s="70"/>
      <c r="AV358" s="70"/>
      <c r="AW358" s="70"/>
      <c r="AX358" s="70"/>
      <c r="AY358" s="70"/>
      <c r="AZ358" s="70"/>
      <c r="BA358" s="70"/>
      <c r="BB358" s="70"/>
      <c r="BC358" s="70"/>
      <c r="BD358" s="70"/>
      <c r="BE358" s="70"/>
      <c r="BF358" s="70"/>
      <c r="BG358" s="70"/>
      <c r="BH358" s="70"/>
      <c r="BI358" s="70"/>
      <c r="BJ358" s="70"/>
      <c r="BK358" s="70"/>
      <c r="BL358" s="70"/>
      <c r="BM358" s="70"/>
      <c r="BN358" s="70"/>
      <c r="BO358" s="70"/>
      <c r="BP358" s="70"/>
      <c r="BQ358" s="70"/>
    </row>
    <row r="359" spans="1:69" ht="24" customHeight="1">
      <c r="H359" t="s">
        <v>95</v>
      </c>
      <c r="I359" s="44">
        <v>1</v>
      </c>
      <c r="J359" s="45">
        <v>0</v>
      </c>
      <c r="K359" s="45">
        <v>0</v>
      </c>
      <c r="L359" s="45">
        <v>1</v>
      </c>
      <c r="M359" s="45">
        <v>1</v>
      </c>
      <c r="N359" s="45">
        <v>1</v>
      </c>
      <c r="O359" s="45">
        <v>-1</v>
      </c>
      <c r="P359" s="46">
        <v>1</v>
      </c>
      <c r="Q359" s="70" t="s">
        <v>3</v>
      </c>
      <c r="R359" s="1" t="s">
        <v>77</v>
      </c>
      <c r="S359" s="38">
        <v>2</v>
      </c>
      <c r="T359" s="38">
        <v>2</v>
      </c>
      <c r="U359" s="38">
        <v>1</v>
      </c>
      <c r="V359" s="38">
        <v>1</v>
      </c>
      <c r="W359" s="38">
        <v>0</v>
      </c>
      <c r="X359" s="38">
        <v>1</v>
      </c>
      <c r="Y359" s="38">
        <v>2</v>
      </c>
      <c r="Z359" s="38">
        <v>2</v>
      </c>
      <c r="AA359" s="38">
        <v>1</v>
      </c>
      <c r="AC359" s="38">
        <v>1</v>
      </c>
      <c r="AE359" s="38"/>
      <c r="AG359" s="38"/>
      <c r="AK359" s="68"/>
      <c r="AL359" s="70"/>
      <c r="AM359" s="70"/>
      <c r="AN359" s="70"/>
      <c r="AO359" s="70"/>
      <c r="AP359" s="70"/>
      <c r="AQ359" s="70"/>
      <c r="AR359" s="72" cm="1">
        <f t="array" ref="AR359:AZ362">S359:AA362</f>
        <v>2</v>
      </c>
      <c r="AS359" s="73">
        <v>2</v>
      </c>
      <c r="AT359" s="73">
        <v>1</v>
      </c>
      <c r="AU359" s="73">
        <v>1</v>
      </c>
      <c r="AV359" s="73">
        <v>0</v>
      </c>
      <c r="AW359" s="73">
        <v>1</v>
      </c>
      <c r="AX359" s="73">
        <v>2</v>
      </c>
      <c r="AY359" s="73">
        <v>2</v>
      </c>
      <c r="AZ359" s="73">
        <v>1</v>
      </c>
      <c r="BA359" s="73" cm="1">
        <f t="array" ref="BA359:BA362">AC359:AC362</f>
        <v>1</v>
      </c>
      <c r="BB359" s="73" cm="1">
        <f t="array" ref="BB359:BB362">AE359:AE362</f>
        <v>0</v>
      </c>
      <c r="BC359" s="73" cm="1">
        <f t="array" ref="BC359:BC362">AG359:AG362</f>
        <v>0</v>
      </c>
      <c r="BD359" s="70"/>
      <c r="BE359" s="70" t="s">
        <v>3</v>
      </c>
      <c r="BF359" s="72"/>
      <c r="BG359" s="73"/>
      <c r="BH359" s="73"/>
      <c r="BI359" s="73"/>
      <c r="BJ359" s="73"/>
      <c r="BK359" s="73"/>
      <c r="BL359" s="73"/>
      <c r="BM359" s="73"/>
      <c r="BN359" s="73"/>
      <c r="BO359" s="73" cm="1">
        <f t="array" ref="BO359:BO362">MMULT(AR359:BA362,_xlfn.ANCHORARRAY(BO343))</f>
        <v>1.5750008118228946</v>
      </c>
      <c r="BP359" s="73" t="e" cm="1">
        <f t="array" ref="BP359">MMULT(AR359:BB362,_xlfn.ANCHORARRAY(BP343))</f>
        <v>#REF!</v>
      </c>
      <c r="BQ359" s="73" t="e" cm="1">
        <f t="array" ref="BQ359">MMULT(AR359:BC362,_xlfn.ANCHORARRAY(BQ343))</f>
        <v>#REF!</v>
      </c>
    </row>
    <row r="360" spans="1:69" ht="24" customHeight="1">
      <c r="I360" s="48">
        <v>1</v>
      </c>
      <c r="J360" s="49">
        <v>0</v>
      </c>
      <c r="K360" s="49">
        <v>1</v>
      </c>
      <c r="L360" s="49">
        <v>0</v>
      </c>
      <c r="M360" s="49">
        <v>-1</v>
      </c>
      <c r="N360" s="49">
        <v>0</v>
      </c>
      <c r="O360" s="49">
        <v>0</v>
      </c>
      <c r="P360" s="50">
        <v>1</v>
      </c>
      <c r="Q360" s="70" t="s">
        <v>3</v>
      </c>
      <c r="S360" s="39">
        <v>2</v>
      </c>
      <c r="T360" s="39">
        <v>0</v>
      </c>
      <c r="U360" s="39">
        <v>2</v>
      </c>
      <c r="V360" s="39">
        <v>0</v>
      </c>
      <c r="W360" s="39">
        <v>1</v>
      </c>
      <c r="X360" s="39">
        <v>0</v>
      </c>
      <c r="Y360" s="39">
        <v>2</v>
      </c>
      <c r="Z360" s="39">
        <v>0</v>
      </c>
      <c r="AA360" s="39">
        <v>2</v>
      </c>
      <c r="AC360" s="39">
        <v>0</v>
      </c>
      <c r="AE360" s="39"/>
      <c r="AG360" s="39"/>
      <c r="AK360" s="68"/>
      <c r="AL360" s="70"/>
      <c r="AM360" s="70"/>
      <c r="AN360" s="70"/>
      <c r="AO360" s="70"/>
      <c r="AP360" s="70"/>
      <c r="AQ360" s="70"/>
      <c r="AR360" s="74">
        <v>2</v>
      </c>
      <c r="AS360" s="75">
        <v>0</v>
      </c>
      <c r="AT360" s="75">
        <v>2</v>
      </c>
      <c r="AU360" s="75">
        <v>0</v>
      </c>
      <c r="AV360" s="75">
        <v>1</v>
      </c>
      <c r="AW360" s="75">
        <v>0</v>
      </c>
      <c r="AX360" s="75">
        <v>2</v>
      </c>
      <c r="AY360" s="75">
        <v>0</v>
      </c>
      <c r="AZ360" s="75">
        <v>2</v>
      </c>
      <c r="BA360" s="75">
        <v>0</v>
      </c>
      <c r="BB360" s="75">
        <v>0</v>
      </c>
      <c r="BC360" s="75">
        <v>0</v>
      </c>
      <c r="BD360" s="70"/>
      <c r="BE360" s="70" t="s">
        <v>3</v>
      </c>
      <c r="BF360" s="74"/>
      <c r="BG360" s="75"/>
      <c r="BH360" s="75"/>
      <c r="BI360" s="75"/>
      <c r="BJ360" s="75"/>
      <c r="BK360" s="75"/>
      <c r="BL360" s="75"/>
      <c r="BM360" s="75"/>
      <c r="BN360" s="75"/>
      <c r="BO360" s="75">
        <v>1.5730636340414028</v>
      </c>
      <c r="BP360" s="75"/>
      <c r="BQ360" s="75"/>
    </row>
    <row r="361" spans="1:69" ht="24" customHeight="1">
      <c r="I361" s="48">
        <v>1</v>
      </c>
      <c r="J361" s="49">
        <v>1</v>
      </c>
      <c r="K361" s="49">
        <v>0</v>
      </c>
      <c r="L361" s="49">
        <v>1</v>
      </c>
      <c r="M361" s="49">
        <v>0</v>
      </c>
      <c r="N361" s="49">
        <v>1</v>
      </c>
      <c r="O361" s="49">
        <v>-1</v>
      </c>
      <c r="P361" s="50">
        <v>3</v>
      </c>
      <c r="Q361" s="70" t="s">
        <v>3</v>
      </c>
      <c r="S361" s="39">
        <v>4</v>
      </c>
      <c r="T361" s="39">
        <v>2</v>
      </c>
      <c r="U361" s="39">
        <v>3</v>
      </c>
      <c r="V361" s="39">
        <v>0</v>
      </c>
      <c r="W361" s="39">
        <v>0</v>
      </c>
      <c r="X361" s="39">
        <v>1</v>
      </c>
      <c r="Y361" s="39">
        <v>4</v>
      </c>
      <c r="Z361" s="39">
        <v>2</v>
      </c>
      <c r="AA361" s="39">
        <v>3</v>
      </c>
      <c r="AC361" s="39">
        <v>0</v>
      </c>
      <c r="AE361" s="39"/>
      <c r="AG361" s="39"/>
      <c r="AK361" s="68"/>
      <c r="AL361" s="70"/>
      <c r="AM361" s="70"/>
      <c r="AN361" s="70"/>
      <c r="AO361" s="70"/>
      <c r="AP361" s="70"/>
      <c r="AQ361" s="70"/>
      <c r="AR361" s="74">
        <v>4</v>
      </c>
      <c r="AS361" s="75">
        <v>2</v>
      </c>
      <c r="AT361" s="75">
        <v>3</v>
      </c>
      <c r="AU361" s="75">
        <v>0</v>
      </c>
      <c r="AV361" s="75">
        <v>0</v>
      </c>
      <c r="AW361" s="75">
        <v>1</v>
      </c>
      <c r="AX361" s="75">
        <v>4</v>
      </c>
      <c r="AY361" s="75">
        <v>2</v>
      </c>
      <c r="AZ361" s="75">
        <v>3</v>
      </c>
      <c r="BA361" s="75">
        <v>0</v>
      </c>
      <c r="BB361" s="75">
        <v>0</v>
      </c>
      <c r="BC361" s="75">
        <v>0</v>
      </c>
      <c r="BD361" s="70"/>
      <c r="BE361" s="70" t="s">
        <v>3</v>
      </c>
      <c r="BF361" s="74"/>
      <c r="BG361" s="75"/>
      <c r="BH361" s="75"/>
      <c r="BI361" s="75"/>
      <c r="BJ361" s="75"/>
      <c r="BK361" s="75"/>
      <c r="BL361" s="75"/>
      <c r="BM361" s="75"/>
      <c r="BN361" s="75"/>
      <c r="BO361" s="75">
        <v>2.9365334330387696</v>
      </c>
      <c r="BP361" s="75"/>
      <c r="BQ361" s="75"/>
    </row>
    <row r="362" spans="1:69" ht="24" customHeight="1">
      <c r="I362" s="51">
        <v>0</v>
      </c>
      <c r="J362" s="52">
        <v>1</v>
      </c>
      <c r="K362" s="52">
        <v>0</v>
      </c>
      <c r="L362" s="52">
        <v>2</v>
      </c>
      <c r="M362" s="52">
        <v>1</v>
      </c>
      <c r="N362" s="52">
        <v>0</v>
      </c>
      <c r="O362" s="52">
        <v>2</v>
      </c>
      <c r="P362" s="53">
        <v>1</v>
      </c>
      <c r="Q362" s="70" t="s">
        <v>3</v>
      </c>
      <c r="S362" s="40">
        <v>5</v>
      </c>
      <c r="T362" s="40">
        <v>2</v>
      </c>
      <c r="U362" s="40">
        <v>5</v>
      </c>
      <c r="V362" s="40">
        <v>5</v>
      </c>
      <c r="W362" s="40">
        <v>2</v>
      </c>
      <c r="X362" s="40">
        <v>4</v>
      </c>
      <c r="Y362" s="40">
        <v>5</v>
      </c>
      <c r="Z362" s="40">
        <v>2</v>
      </c>
      <c r="AA362" s="40">
        <v>5</v>
      </c>
      <c r="AC362" s="40">
        <v>5</v>
      </c>
      <c r="AE362" s="40"/>
      <c r="AG362" s="40"/>
      <c r="AK362" s="68"/>
      <c r="AL362" s="70"/>
      <c r="AM362" s="70"/>
      <c r="AN362" s="70"/>
      <c r="AO362" s="70"/>
      <c r="AP362" s="70"/>
      <c r="AQ362" s="70"/>
      <c r="AR362" s="76">
        <v>5</v>
      </c>
      <c r="AS362" s="77">
        <v>2</v>
      </c>
      <c r="AT362" s="77">
        <v>5</v>
      </c>
      <c r="AU362" s="77">
        <v>5</v>
      </c>
      <c r="AV362" s="77">
        <v>2</v>
      </c>
      <c r="AW362" s="77">
        <v>4</v>
      </c>
      <c r="AX362" s="77">
        <v>5</v>
      </c>
      <c r="AY362" s="77">
        <v>2</v>
      </c>
      <c r="AZ362" s="77">
        <v>5</v>
      </c>
      <c r="BA362" s="77">
        <v>5</v>
      </c>
      <c r="BB362" s="77">
        <v>0</v>
      </c>
      <c r="BC362" s="77">
        <v>0</v>
      </c>
      <c r="BD362" s="70"/>
      <c r="BE362" s="70" t="s">
        <v>3</v>
      </c>
      <c r="BF362" s="76"/>
      <c r="BG362" s="77"/>
      <c r="BH362" s="77"/>
      <c r="BI362" s="77"/>
      <c r="BJ362" s="77"/>
      <c r="BK362" s="77"/>
      <c r="BL362" s="77"/>
      <c r="BM362" s="77"/>
      <c r="BN362" s="77"/>
      <c r="BO362" s="77">
        <v>4.9980626689981973</v>
      </c>
      <c r="BP362" s="77"/>
      <c r="BQ362" s="77"/>
    </row>
    <row r="368" spans="1:69" s="3" customFormat="1" ht="37.15">
      <c r="A368" s="3" t="s">
        <v>97</v>
      </c>
    </row>
    <row r="372" spans="19:69" ht="24" customHeight="1">
      <c r="AK372" s="68"/>
      <c r="AL372" s="68"/>
      <c r="AM372" s="68"/>
      <c r="AN372" s="68"/>
      <c r="AO372" s="68"/>
      <c r="AP372" s="68"/>
      <c r="AQ372" s="68"/>
      <c r="AR372" s="70">
        <v>1</v>
      </c>
      <c r="AS372" s="70">
        <v>2</v>
      </c>
      <c r="AT372" s="70">
        <v>3</v>
      </c>
      <c r="AU372" s="70">
        <v>4</v>
      </c>
      <c r="AV372" s="70">
        <v>5</v>
      </c>
      <c r="AW372" s="70">
        <v>6</v>
      </c>
      <c r="AX372" s="70">
        <v>7</v>
      </c>
      <c r="AY372" s="70">
        <v>8</v>
      </c>
      <c r="AZ372" s="70">
        <v>9</v>
      </c>
      <c r="BA372" s="70">
        <v>10</v>
      </c>
      <c r="BB372" s="70">
        <v>11</v>
      </c>
      <c r="BC372" s="70">
        <v>12</v>
      </c>
      <c r="BD372" s="68"/>
      <c r="BE372" s="68"/>
      <c r="BF372" s="68"/>
      <c r="BG372" s="68"/>
      <c r="BH372" s="68"/>
      <c r="BI372" s="68"/>
      <c r="BJ372" s="68"/>
      <c r="BK372" s="68"/>
      <c r="BL372" s="68"/>
      <c r="BM372" s="68"/>
      <c r="BN372" s="68"/>
      <c r="BO372" s="68"/>
      <c r="BP372" s="68"/>
      <c r="BQ372" s="68"/>
    </row>
    <row r="373" spans="19:69" ht="24" customHeight="1">
      <c r="S373" s="1">
        <v>1</v>
      </c>
      <c r="T373" s="1">
        <v>2</v>
      </c>
      <c r="U373" s="1">
        <v>3</v>
      </c>
      <c r="V373" s="1">
        <v>4</v>
      </c>
      <c r="W373" s="1">
        <v>5</v>
      </c>
      <c r="X373" s="1">
        <v>6</v>
      </c>
      <c r="Y373" s="1">
        <v>7</v>
      </c>
      <c r="Z373" s="1">
        <v>8</v>
      </c>
      <c r="AA373" s="1">
        <v>9</v>
      </c>
      <c r="AB373" s="1">
        <v>10</v>
      </c>
      <c r="AC373" s="1">
        <v>11</v>
      </c>
      <c r="AD373" s="1">
        <v>12</v>
      </c>
      <c r="AK373" s="68"/>
      <c r="AL373" s="68"/>
      <c r="AM373" s="68"/>
      <c r="AN373" s="68"/>
      <c r="AO373" s="68"/>
      <c r="AP373" s="68"/>
      <c r="AQ373" s="68"/>
      <c r="AR373" s="70"/>
      <c r="AS373" s="68"/>
      <c r="AT373" s="68"/>
      <c r="AU373" s="68"/>
      <c r="AV373" s="68"/>
      <c r="AW373" s="68"/>
      <c r="AX373" s="68"/>
      <c r="AY373" s="68"/>
      <c r="AZ373" s="68"/>
      <c r="BA373" s="68"/>
      <c r="BB373" s="68"/>
      <c r="BC373" s="68"/>
      <c r="BD373" s="68"/>
      <c r="BE373" s="68"/>
      <c r="BF373" s="68"/>
      <c r="BG373" s="68"/>
      <c r="BH373" s="68"/>
      <c r="BI373" s="68"/>
      <c r="BJ373" s="68"/>
      <c r="BK373" s="68"/>
      <c r="BL373" s="68"/>
      <c r="BM373" s="68"/>
      <c r="BN373" s="68"/>
      <c r="BO373" s="68"/>
      <c r="BP373" s="68"/>
      <c r="BQ373" s="68"/>
    </row>
    <row r="374" spans="19:69" ht="24" customHeight="1">
      <c r="S374" s="1"/>
      <c r="AK374" s="68"/>
      <c r="AL374" s="68"/>
      <c r="AM374" s="68"/>
      <c r="AN374" s="68"/>
      <c r="AO374" s="68"/>
      <c r="AP374" s="68"/>
      <c r="AQ374" s="70"/>
      <c r="AR374" s="72"/>
      <c r="AS374" s="73"/>
      <c r="AT374" s="73"/>
      <c r="AU374" s="73"/>
      <c r="AV374" s="73"/>
      <c r="AW374" s="73"/>
      <c r="AX374" s="73"/>
      <c r="AY374" s="73"/>
      <c r="AZ374" s="73"/>
      <c r="BA374" s="73" cm="1">
        <f t="array" ref="BA374:BA377">AB387:AB390</f>
        <v>5</v>
      </c>
      <c r="BB374" s="73"/>
      <c r="BC374" s="73"/>
      <c r="BD374" s="68"/>
      <c r="BE374" s="68"/>
      <c r="BF374" s="68"/>
      <c r="BG374" s="68"/>
      <c r="BH374" s="68"/>
      <c r="BI374" s="68"/>
      <c r="BJ374" s="68"/>
      <c r="BK374" s="68"/>
      <c r="BL374" s="68"/>
      <c r="BM374" s="68"/>
      <c r="BN374" s="68"/>
      <c r="BO374" s="68"/>
      <c r="BP374" s="68"/>
      <c r="BQ374" s="68"/>
    </row>
    <row r="375" spans="19:69" ht="24" customHeight="1">
      <c r="S375" s="38">
        <v>1</v>
      </c>
      <c r="T375" s="38">
        <v>0</v>
      </c>
      <c r="U375" s="38">
        <v>0</v>
      </c>
      <c r="V375" s="38">
        <v>0</v>
      </c>
      <c r="W375" s="38">
        <v>0</v>
      </c>
      <c r="X375" s="38">
        <v>1</v>
      </c>
      <c r="Y375" s="38">
        <v>1</v>
      </c>
      <c r="Z375" s="38">
        <v>0</v>
      </c>
      <c r="AA375" s="38">
        <v>0</v>
      </c>
      <c r="AB375" s="38">
        <v>0</v>
      </c>
      <c r="AC375" s="38"/>
      <c r="AD375" s="38"/>
      <c r="AK375" s="68"/>
      <c r="AL375" s="68"/>
      <c r="AM375" s="68"/>
      <c r="AN375" s="68"/>
      <c r="AO375" s="68"/>
      <c r="AP375" s="68"/>
      <c r="AQ375" s="70"/>
      <c r="AR375" s="74"/>
      <c r="AS375" s="75"/>
      <c r="AT375" s="75"/>
      <c r="AU375" s="75"/>
      <c r="AV375" s="75"/>
      <c r="AW375" s="75"/>
      <c r="AX375" s="75"/>
      <c r="AY375" s="75"/>
      <c r="AZ375" s="75"/>
      <c r="BA375" s="75">
        <v>0</v>
      </c>
      <c r="BB375" s="75"/>
      <c r="BC375" s="75"/>
      <c r="BD375" s="68"/>
      <c r="BE375" s="68"/>
      <c r="BF375" s="68"/>
      <c r="BG375" s="68"/>
      <c r="BH375" s="68"/>
      <c r="BI375" s="68"/>
      <c r="BJ375" s="68"/>
      <c r="BK375" s="68"/>
      <c r="BL375" s="68"/>
      <c r="BM375" s="68"/>
      <c r="BN375" s="68"/>
      <c r="BO375" s="68"/>
      <c r="BP375" s="68"/>
      <c r="BQ375" s="68"/>
    </row>
    <row r="376" spans="19:69" ht="24" customHeight="1">
      <c r="S376" s="39">
        <v>0</v>
      </c>
      <c r="T376" s="39">
        <v>1</v>
      </c>
      <c r="U376" s="39">
        <v>0</v>
      </c>
      <c r="V376" s="39">
        <v>0</v>
      </c>
      <c r="W376" s="39">
        <v>0</v>
      </c>
      <c r="X376" s="39">
        <v>1</v>
      </c>
      <c r="Y376" s="39">
        <v>0</v>
      </c>
      <c r="Z376" s="39">
        <v>1</v>
      </c>
      <c r="AA376" s="39">
        <v>0</v>
      </c>
      <c r="AB376" s="39">
        <v>0</v>
      </c>
      <c r="AC376" s="39"/>
      <c r="AD376" s="39"/>
      <c r="AK376" s="68"/>
      <c r="AL376" s="68"/>
      <c r="AM376" s="68"/>
      <c r="AN376" s="68"/>
      <c r="AO376" s="68"/>
      <c r="AP376" s="68"/>
      <c r="AQ376" s="70"/>
      <c r="AR376" s="74"/>
      <c r="AS376" s="75"/>
      <c r="AT376" s="75"/>
      <c r="AU376" s="75"/>
      <c r="AV376" s="75"/>
      <c r="AW376" s="75"/>
      <c r="AX376" s="75"/>
      <c r="AY376" s="75"/>
      <c r="AZ376" s="75"/>
      <c r="BA376" s="75">
        <v>2</v>
      </c>
      <c r="BB376" s="75"/>
      <c r="BC376" s="75"/>
      <c r="BD376" s="68"/>
      <c r="BE376" s="68"/>
      <c r="BF376" s="68"/>
      <c r="BG376" s="68"/>
      <c r="BH376" s="68"/>
      <c r="BI376" s="68"/>
      <c r="BJ376" s="68"/>
      <c r="BK376" s="68"/>
      <c r="BL376" s="68"/>
      <c r="BM376" s="68"/>
      <c r="BN376" s="68"/>
      <c r="BO376" s="68"/>
      <c r="BP376" s="68"/>
      <c r="BQ376" s="68"/>
    </row>
    <row r="377" spans="19:69" ht="24" customHeight="1">
      <c r="S377" s="39">
        <v>0</v>
      </c>
      <c r="T377" s="39">
        <v>1</v>
      </c>
      <c r="U377" s="39">
        <v>1</v>
      </c>
      <c r="V377" s="39">
        <v>1</v>
      </c>
      <c r="W377" s="39">
        <v>1</v>
      </c>
      <c r="X377" s="39">
        <v>0</v>
      </c>
      <c r="Y377" s="39">
        <v>0</v>
      </c>
      <c r="Z377" s="39">
        <v>1</v>
      </c>
      <c r="AA377" s="39">
        <v>1</v>
      </c>
      <c r="AB377" s="39">
        <v>1</v>
      </c>
      <c r="AC377" s="39"/>
      <c r="AD377" s="39"/>
      <c r="AK377" s="68"/>
      <c r="AL377" s="68"/>
      <c r="AM377" s="68"/>
      <c r="AN377" s="68"/>
      <c r="AO377" s="68"/>
      <c r="AP377" s="68"/>
      <c r="AQ377" s="70"/>
      <c r="AR377" s="76"/>
      <c r="AS377" s="77"/>
      <c r="AT377" s="77"/>
      <c r="AU377" s="77"/>
      <c r="AV377" s="77"/>
      <c r="AW377" s="77"/>
      <c r="AX377" s="77"/>
      <c r="AY377" s="77"/>
      <c r="AZ377" s="77"/>
      <c r="BA377" s="77">
        <v>4</v>
      </c>
      <c r="BB377" s="77"/>
      <c r="BC377" s="77"/>
      <c r="BD377" s="68"/>
      <c r="BE377" s="68"/>
      <c r="BF377" s="68"/>
      <c r="BG377" s="68"/>
      <c r="BH377" s="68"/>
      <c r="BI377" s="68"/>
      <c r="BJ377" s="68"/>
      <c r="BK377" s="68"/>
      <c r="BL377" s="68"/>
      <c r="BM377" s="68"/>
      <c r="BN377" s="68"/>
      <c r="BO377" s="68"/>
      <c r="BP377" s="68"/>
      <c r="BQ377" s="68"/>
    </row>
    <row r="378" spans="19:69" ht="24" customHeight="1">
      <c r="S378" s="39">
        <v>1</v>
      </c>
      <c r="T378" s="39">
        <v>0</v>
      </c>
      <c r="U378" s="39">
        <v>1</v>
      </c>
      <c r="V378" s="39">
        <v>1</v>
      </c>
      <c r="W378" s="39">
        <v>0</v>
      </c>
      <c r="X378" s="39">
        <v>0</v>
      </c>
      <c r="Y378" s="39">
        <v>1</v>
      </c>
      <c r="Z378" s="39">
        <v>0</v>
      </c>
      <c r="AA378" s="39">
        <v>1</v>
      </c>
      <c r="AB378" s="39">
        <v>1</v>
      </c>
      <c r="AC378" s="39"/>
      <c r="AD378" s="39"/>
      <c r="AK378" s="68"/>
      <c r="AL378" s="70"/>
      <c r="AM378" s="68"/>
      <c r="AN378" s="68"/>
      <c r="AO378" s="68"/>
      <c r="AP378" s="68"/>
      <c r="AQ378" s="70"/>
      <c r="AR378" s="70" t="s">
        <v>0</v>
      </c>
      <c r="AS378" s="70" t="s">
        <v>0</v>
      </c>
      <c r="AT378" s="70" t="s">
        <v>0</v>
      </c>
      <c r="AU378" s="70" t="s">
        <v>0</v>
      </c>
      <c r="AV378" s="70" t="s">
        <v>0</v>
      </c>
      <c r="AW378" s="70" t="s">
        <v>0</v>
      </c>
      <c r="AX378" s="70" t="s">
        <v>0</v>
      </c>
      <c r="AY378" s="70" t="s">
        <v>0</v>
      </c>
      <c r="AZ378" s="70" t="s">
        <v>0</v>
      </c>
      <c r="BA378" s="70" t="s">
        <v>0</v>
      </c>
      <c r="BB378" s="70" t="s">
        <v>0</v>
      </c>
      <c r="BC378" s="70" t="s">
        <v>0</v>
      </c>
      <c r="BD378" s="68"/>
      <c r="BE378" s="68"/>
      <c r="BF378" s="68"/>
      <c r="BG378" s="68"/>
      <c r="BH378" s="68"/>
      <c r="BI378" s="68"/>
      <c r="BJ378" s="68"/>
      <c r="BK378" s="68"/>
      <c r="BL378" s="68"/>
      <c r="BM378" s="68"/>
      <c r="BN378" s="68"/>
      <c r="BO378" s="68"/>
      <c r="BP378" s="68"/>
      <c r="BQ378" s="68"/>
    </row>
    <row r="379" spans="19:69" ht="24" customHeight="1">
      <c r="S379" s="39">
        <v>0</v>
      </c>
      <c r="T379" s="39">
        <v>1</v>
      </c>
      <c r="U379" s="39">
        <v>0</v>
      </c>
      <c r="V379" s="39">
        <v>1</v>
      </c>
      <c r="W379" s="39">
        <v>0</v>
      </c>
      <c r="X379" s="39">
        <v>1</v>
      </c>
      <c r="Y379" s="39">
        <v>0</v>
      </c>
      <c r="Z379" s="39">
        <v>1</v>
      </c>
      <c r="AA379" s="39">
        <v>0</v>
      </c>
      <c r="AB379" s="39">
        <v>1</v>
      </c>
      <c r="AC379" s="39"/>
      <c r="AD379" s="39"/>
      <c r="AK379" s="91" t="s">
        <v>96</v>
      </c>
      <c r="AR379" s="68"/>
      <c r="AS379" s="68"/>
      <c r="AT379" s="68"/>
      <c r="AU379" s="68"/>
      <c r="AV379" s="68"/>
      <c r="AW379" s="68"/>
      <c r="AX379" s="68"/>
      <c r="AY379" s="68"/>
      <c r="AZ379" s="68"/>
      <c r="BA379" s="68"/>
      <c r="BB379" s="68"/>
      <c r="BC379" s="68"/>
      <c r="BD379" s="68"/>
      <c r="BE379" s="68"/>
      <c r="BF379" s="68"/>
      <c r="BG379" s="68"/>
      <c r="BH379" s="68"/>
      <c r="BI379" s="68"/>
      <c r="BJ379" s="68"/>
      <c r="BK379" s="68"/>
      <c r="BL379" s="68"/>
      <c r="BM379" s="68"/>
      <c r="BN379" s="68"/>
      <c r="BO379" s="68"/>
      <c r="BP379" s="68"/>
      <c r="BQ379" s="68"/>
    </row>
    <row r="380" spans="19:69" ht="24" customHeight="1">
      <c r="S380" s="39">
        <v>0</v>
      </c>
      <c r="T380" s="39">
        <v>1</v>
      </c>
      <c r="U380" s="39">
        <v>0</v>
      </c>
      <c r="V380" s="39">
        <v>0</v>
      </c>
      <c r="W380" s="39">
        <v>1</v>
      </c>
      <c r="X380" s="39">
        <v>0</v>
      </c>
      <c r="Y380" s="39">
        <v>0</v>
      </c>
      <c r="Z380" s="39">
        <v>1</v>
      </c>
      <c r="AA380" s="39">
        <v>0</v>
      </c>
      <c r="AB380" s="39">
        <v>0</v>
      </c>
      <c r="AC380" s="39"/>
      <c r="AD380" s="39"/>
      <c r="AK380" s="68"/>
      <c r="AL380" s="78" cm="1">
        <f t="array" ref="AL380:AO389">TRANSPOSE(S392:AB395)</f>
        <v>5</v>
      </c>
      <c r="AM380" s="79">
        <v>4</v>
      </c>
      <c r="AN380" s="79">
        <v>0</v>
      </c>
      <c r="AO380" s="80">
        <v>4</v>
      </c>
      <c r="AP380" s="70" t="s">
        <v>3</v>
      </c>
      <c r="AQ380" s="68"/>
      <c r="AR380" s="70"/>
      <c r="AS380" s="70"/>
      <c r="AT380" s="70"/>
      <c r="AU380" s="70"/>
      <c r="AV380" s="70"/>
      <c r="AW380" s="70"/>
      <c r="AX380" s="68"/>
      <c r="AY380" s="68"/>
      <c r="AZ380" s="68"/>
      <c r="BA380" s="68" cm="1">
        <f t="array" ref="BA380:BA389">MMULT(AL380:AO389,_xlfn.ANCHORARRAY(BA374))/SQRT(4)</f>
        <v>20.5</v>
      </c>
      <c r="BB380" s="68"/>
      <c r="BC380" s="68"/>
      <c r="BD380" s="68"/>
      <c r="BE380" s="70" t="s">
        <v>3</v>
      </c>
      <c r="BF380" s="18"/>
      <c r="BG380" s="18"/>
      <c r="BH380" s="18"/>
      <c r="BI380" s="18"/>
      <c r="BJ380" s="18"/>
      <c r="BK380" s="18"/>
      <c r="BL380" s="18"/>
      <c r="BM380" s="18"/>
      <c r="BN380" s="18"/>
      <c r="BO380" s="18" cm="1">
        <f t="array" ref="BO380:BO389">_xlfn.LET(_xlpm.x,_xlfn.ANCHORARRAY(BA380), EXP(_xlpm.x) / SUM(EXP(_xlpm.x)))</f>
        <v>0.22178112239645692</v>
      </c>
      <c r="BP380" s="18"/>
      <c r="BQ380" s="18"/>
    </row>
    <row r="381" spans="19:69" ht="24" customHeight="1">
      <c r="S381" s="39">
        <v>1</v>
      </c>
      <c r="T381" s="39">
        <v>0</v>
      </c>
      <c r="U381" s="39">
        <v>1</v>
      </c>
      <c r="V381" s="39">
        <v>1</v>
      </c>
      <c r="W381" s="39">
        <v>1</v>
      </c>
      <c r="X381" s="39">
        <v>1</v>
      </c>
      <c r="Y381" s="39">
        <v>1</v>
      </c>
      <c r="Z381" s="39">
        <v>0</v>
      </c>
      <c r="AA381" s="39">
        <v>1</v>
      </c>
      <c r="AB381" s="39">
        <v>1</v>
      </c>
      <c r="AC381" s="39"/>
      <c r="AD381" s="39"/>
      <c r="AK381" s="68"/>
      <c r="AL381" s="81">
        <v>2</v>
      </c>
      <c r="AM381" s="82">
        <v>2</v>
      </c>
      <c r="AN381" s="82">
        <v>1</v>
      </c>
      <c r="AO381" s="77">
        <v>3</v>
      </c>
      <c r="AP381" s="70" t="s">
        <v>3</v>
      </c>
      <c r="AQ381" s="68"/>
      <c r="AR381" s="70"/>
      <c r="AS381" s="70"/>
      <c r="AT381" s="70"/>
      <c r="AU381" s="70"/>
      <c r="AV381" s="70"/>
      <c r="AW381" s="70"/>
      <c r="AX381" s="68"/>
      <c r="AY381" s="68"/>
      <c r="AZ381" s="68"/>
      <c r="BA381" s="68">
        <v>12</v>
      </c>
      <c r="BB381" s="68"/>
      <c r="BC381" s="68"/>
      <c r="BD381" s="68"/>
      <c r="BE381" s="70" t="s">
        <v>3</v>
      </c>
      <c r="BF381" s="87"/>
      <c r="BG381" s="88"/>
      <c r="BH381" s="88"/>
      <c r="BI381" s="88"/>
      <c r="BJ381" s="88"/>
      <c r="BK381" s="88"/>
      <c r="BL381" s="88"/>
      <c r="BM381" s="88"/>
      <c r="BN381" s="88"/>
      <c r="BO381" s="19">
        <v>4.512544325135714E-5</v>
      </c>
      <c r="BP381" s="88"/>
      <c r="BQ381" s="88"/>
    </row>
    <row r="382" spans="19:69" ht="24" customHeight="1">
      <c r="S382" s="40">
        <v>1</v>
      </c>
      <c r="T382" s="40">
        <v>0</v>
      </c>
      <c r="U382" s="40">
        <v>1</v>
      </c>
      <c r="V382" s="40">
        <v>0</v>
      </c>
      <c r="W382" s="40">
        <v>0</v>
      </c>
      <c r="X382" s="40">
        <v>0</v>
      </c>
      <c r="Y382" s="40">
        <v>1</v>
      </c>
      <c r="Z382" s="40">
        <v>0</v>
      </c>
      <c r="AA382" s="40">
        <v>1</v>
      </c>
      <c r="AB382" s="40">
        <v>0</v>
      </c>
      <c r="AC382" s="40"/>
      <c r="AD382" s="40"/>
      <c r="AK382" s="68"/>
      <c r="AL382" s="81">
        <v>4</v>
      </c>
      <c r="AM382" s="82">
        <v>4</v>
      </c>
      <c r="AN382" s="82">
        <v>0</v>
      </c>
      <c r="AO382" s="77">
        <v>5</v>
      </c>
      <c r="AP382" s="70" t="s">
        <v>3</v>
      </c>
      <c r="AQ382" s="68"/>
      <c r="AR382" s="70"/>
      <c r="AS382" s="70"/>
      <c r="AT382" s="70"/>
      <c r="AU382" s="70"/>
      <c r="AV382" s="70"/>
      <c r="AW382" s="70"/>
      <c r="AX382" s="68"/>
      <c r="AY382" s="68"/>
      <c r="AZ382" s="68"/>
      <c r="BA382" s="68">
        <v>20</v>
      </c>
      <c r="BB382" s="68"/>
      <c r="BC382" s="68"/>
      <c r="BD382" s="68"/>
      <c r="BE382" s="70" t="s">
        <v>3</v>
      </c>
      <c r="BF382" s="87"/>
      <c r="BG382" s="88"/>
      <c r="BH382" s="88"/>
      <c r="BI382" s="88"/>
      <c r="BJ382" s="88"/>
      <c r="BK382" s="88"/>
      <c r="BL382" s="88"/>
      <c r="BM382" s="88"/>
      <c r="BN382" s="88"/>
      <c r="BO382" s="19">
        <v>0.13451705047893134</v>
      </c>
      <c r="BP382" s="88"/>
      <c r="BQ382" s="88"/>
    </row>
    <row r="383" spans="19:69" ht="24" customHeight="1">
      <c r="S383" s="70" t="s">
        <v>0</v>
      </c>
      <c r="T383" s="70" t="s">
        <v>0</v>
      </c>
      <c r="U383" s="70" t="s">
        <v>0</v>
      </c>
      <c r="V383" s="70" t="s">
        <v>0</v>
      </c>
      <c r="W383" s="70" t="s">
        <v>0</v>
      </c>
      <c r="X383" s="70" t="s">
        <v>0</v>
      </c>
      <c r="Y383" s="70" t="s">
        <v>0</v>
      </c>
      <c r="Z383" s="70" t="s">
        <v>0</v>
      </c>
      <c r="AA383" s="70" t="s">
        <v>0</v>
      </c>
      <c r="AB383" s="70" t="s">
        <v>0</v>
      </c>
      <c r="AC383" s="70"/>
      <c r="AD383" s="70"/>
      <c r="AK383" s="68"/>
      <c r="AL383" s="81">
        <v>4</v>
      </c>
      <c r="AM383" s="82">
        <v>2</v>
      </c>
      <c r="AN383" s="82">
        <v>0</v>
      </c>
      <c r="AO383" s="77">
        <v>5</v>
      </c>
      <c r="AP383" s="70" t="s">
        <v>3</v>
      </c>
      <c r="AQ383" s="68"/>
      <c r="AR383" s="70"/>
      <c r="AS383" s="70"/>
      <c r="AT383" s="70"/>
      <c r="AU383" s="70"/>
      <c r="AV383" s="70"/>
      <c r="AW383" s="70"/>
      <c r="AX383" s="68"/>
      <c r="AY383" s="68"/>
      <c r="AZ383" s="68"/>
      <c r="BA383" s="68">
        <v>20</v>
      </c>
      <c r="BB383" s="68"/>
      <c r="BC383" s="68"/>
      <c r="BD383" s="68"/>
      <c r="BE383" s="70" t="s">
        <v>3</v>
      </c>
      <c r="BF383" s="87"/>
      <c r="BG383" s="88"/>
      <c r="BH383" s="88"/>
      <c r="BI383" s="88"/>
      <c r="BJ383" s="88"/>
      <c r="BK383" s="88"/>
      <c r="BL383" s="88"/>
      <c r="BM383" s="88"/>
      <c r="BN383" s="88"/>
      <c r="BO383" s="19">
        <v>0.13451705047893134</v>
      </c>
      <c r="BP383" s="88"/>
      <c r="BQ383" s="88"/>
    </row>
    <row r="384" spans="19:69" ht="24" customHeight="1">
      <c r="AK384" s="68"/>
      <c r="AL384" s="81">
        <v>3</v>
      </c>
      <c r="AM384" s="82">
        <v>1</v>
      </c>
      <c r="AN384" s="82">
        <v>-1</v>
      </c>
      <c r="AO384" s="77">
        <v>3</v>
      </c>
      <c r="AP384" s="70" t="s">
        <v>3</v>
      </c>
      <c r="AQ384" s="68"/>
      <c r="AR384" s="70"/>
      <c r="AS384" s="70"/>
      <c r="AT384" s="70"/>
      <c r="AU384" s="70"/>
      <c r="AV384" s="70"/>
      <c r="AW384" s="70"/>
      <c r="AX384" s="68"/>
      <c r="AY384" s="68"/>
      <c r="AZ384" s="68"/>
      <c r="BA384" s="68">
        <v>12.5</v>
      </c>
      <c r="BB384" s="68"/>
      <c r="BC384" s="68"/>
      <c r="BD384" s="68"/>
      <c r="BE384" s="70" t="s">
        <v>3</v>
      </c>
      <c r="BF384" s="87"/>
      <c r="BG384" s="88"/>
      <c r="BH384" s="88"/>
      <c r="BI384" s="88"/>
      <c r="BJ384" s="88"/>
      <c r="BK384" s="88"/>
      <c r="BL384" s="88"/>
      <c r="BM384" s="88"/>
      <c r="BN384" s="88"/>
      <c r="BO384" s="19">
        <v>7.4399278138284082E-5</v>
      </c>
      <c r="BP384" s="88"/>
      <c r="BQ384" s="88"/>
    </row>
    <row r="385" spans="8:69" ht="24" customHeight="1">
      <c r="AK385" s="68"/>
      <c r="AL385" s="81">
        <v>4</v>
      </c>
      <c r="AM385" s="82">
        <v>2</v>
      </c>
      <c r="AN385" s="82">
        <v>0</v>
      </c>
      <c r="AO385" s="77">
        <v>4</v>
      </c>
      <c r="AP385" s="70" t="s">
        <v>3</v>
      </c>
      <c r="AQ385" s="68"/>
      <c r="AR385" s="70"/>
      <c r="AS385" s="70"/>
      <c r="AT385" s="70"/>
      <c r="AU385" s="70"/>
      <c r="AV385" s="70"/>
      <c r="AW385" s="70"/>
      <c r="AX385" s="68"/>
      <c r="AY385" s="68"/>
      <c r="AZ385" s="68"/>
      <c r="BA385" s="68">
        <v>18</v>
      </c>
      <c r="BB385" s="68"/>
      <c r="BC385" s="68"/>
      <c r="BD385" s="68"/>
      <c r="BE385" s="70" t="s">
        <v>3</v>
      </c>
      <c r="BF385" s="87"/>
      <c r="BG385" s="88"/>
      <c r="BH385" s="88"/>
      <c r="BI385" s="88"/>
      <c r="BJ385" s="88"/>
      <c r="BK385" s="88"/>
      <c r="BL385" s="88"/>
      <c r="BM385" s="88"/>
      <c r="BN385" s="88"/>
      <c r="BO385" s="19">
        <v>1.82049031267199E-2</v>
      </c>
      <c r="BP385" s="88"/>
      <c r="BQ385" s="88"/>
    </row>
    <row r="386" spans="8:69" ht="24" customHeight="1">
      <c r="AK386" s="68"/>
      <c r="AL386" s="81">
        <v>5</v>
      </c>
      <c r="AM386" s="82">
        <v>4</v>
      </c>
      <c r="AN386" s="82">
        <v>0</v>
      </c>
      <c r="AO386" s="77">
        <v>4</v>
      </c>
      <c r="AP386" s="70" t="s">
        <v>3</v>
      </c>
      <c r="AQ386" s="68"/>
      <c r="AR386" s="68"/>
      <c r="AS386" s="68"/>
      <c r="AT386" s="68"/>
      <c r="AU386" s="68"/>
      <c r="AV386" s="68"/>
      <c r="AW386" s="68"/>
      <c r="AX386" s="68"/>
      <c r="AY386" s="68"/>
      <c r="AZ386" s="68"/>
      <c r="BA386" s="68">
        <v>20.5</v>
      </c>
      <c r="BB386" s="68"/>
      <c r="BC386" s="68"/>
      <c r="BD386" s="68"/>
      <c r="BE386" s="70" t="s">
        <v>3</v>
      </c>
      <c r="BF386" s="87"/>
      <c r="BG386" s="88"/>
      <c r="BH386" s="88"/>
      <c r="BI386" s="88"/>
      <c r="BJ386" s="88"/>
      <c r="BK386" s="88"/>
      <c r="BL386" s="88"/>
      <c r="BM386" s="88"/>
      <c r="BN386" s="88"/>
      <c r="BO386" s="19">
        <v>0.22178112239645692</v>
      </c>
      <c r="BP386" s="88"/>
      <c r="BQ386" s="88"/>
    </row>
    <row r="387" spans="8:69" ht="24" customHeight="1">
      <c r="H387" t="s">
        <v>93</v>
      </c>
      <c r="I387" s="44">
        <v>0</v>
      </c>
      <c r="J387" s="45">
        <v>1</v>
      </c>
      <c r="K387" s="45">
        <v>1</v>
      </c>
      <c r="L387" s="45">
        <v>1</v>
      </c>
      <c r="M387" s="45">
        <v>1</v>
      </c>
      <c r="N387" s="45">
        <v>1</v>
      </c>
      <c r="O387" s="45">
        <v>2</v>
      </c>
      <c r="P387" s="46">
        <v>1</v>
      </c>
      <c r="Q387" s="70" t="s">
        <v>3</v>
      </c>
      <c r="R387" s="1" t="s">
        <v>72</v>
      </c>
      <c r="AB387" s="38" cm="1">
        <f t="array" ref="AB387:AB390">MMULT(I387:P390,AB375:AB382)</f>
        <v>5</v>
      </c>
      <c r="AC387" s="38"/>
      <c r="AD387" s="38"/>
      <c r="AK387" s="68"/>
      <c r="AL387" s="81">
        <v>2</v>
      </c>
      <c r="AM387" s="82">
        <v>2</v>
      </c>
      <c r="AN387" s="82">
        <v>1</v>
      </c>
      <c r="AO387" s="77">
        <v>3</v>
      </c>
      <c r="AP387" s="70" t="s">
        <v>3</v>
      </c>
      <c r="AQ387" s="68"/>
      <c r="AR387" s="68"/>
      <c r="AS387" s="68"/>
      <c r="AT387" s="68"/>
      <c r="AU387" s="68"/>
      <c r="AV387" s="68"/>
      <c r="AW387" s="68"/>
      <c r="AX387" s="68"/>
      <c r="AY387" s="68"/>
      <c r="AZ387" s="68"/>
      <c r="BA387" s="68">
        <v>12</v>
      </c>
      <c r="BB387" s="68"/>
      <c r="BC387" s="68"/>
      <c r="BD387" s="68"/>
      <c r="BE387" s="70" t="s">
        <v>3</v>
      </c>
      <c r="BF387" s="87"/>
      <c r="BG387" s="88"/>
      <c r="BH387" s="88"/>
      <c r="BI387" s="88"/>
      <c r="BJ387" s="88"/>
      <c r="BK387" s="88"/>
      <c r="BL387" s="88"/>
      <c r="BM387" s="88"/>
      <c r="BN387" s="88"/>
      <c r="BO387" s="19">
        <v>4.512544325135714E-5</v>
      </c>
      <c r="BP387" s="88"/>
      <c r="BQ387" s="88"/>
    </row>
    <row r="388" spans="8:69" ht="24" customHeight="1">
      <c r="I388" s="48">
        <v>1</v>
      </c>
      <c r="J388" s="49">
        <v>0</v>
      </c>
      <c r="K388" s="49">
        <v>0</v>
      </c>
      <c r="L388" s="49">
        <v>0</v>
      </c>
      <c r="M388" s="49">
        <v>0</v>
      </c>
      <c r="N388" s="49">
        <v>0</v>
      </c>
      <c r="O388" s="49">
        <v>0</v>
      </c>
      <c r="P388" s="50">
        <v>-1</v>
      </c>
      <c r="Q388" s="70" t="s">
        <v>3</v>
      </c>
      <c r="AB388" s="39">
        <v>0</v>
      </c>
      <c r="AC388" s="39"/>
      <c r="AD388" s="39"/>
      <c r="AK388" s="68"/>
      <c r="AL388" s="81">
        <v>4</v>
      </c>
      <c r="AM388" s="82">
        <v>4</v>
      </c>
      <c r="AN388" s="82">
        <v>0</v>
      </c>
      <c r="AO388" s="77">
        <v>5</v>
      </c>
      <c r="AP388" s="70" t="s">
        <v>3</v>
      </c>
      <c r="AQ388" s="68"/>
      <c r="AR388" s="68"/>
      <c r="AS388" s="68"/>
      <c r="AT388" s="68"/>
      <c r="AU388" s="68"/>
      <c r="AV388" s="68"/>
      <c r="AW388" s="68"/>
      <c r="AX388" s="68"/>
      <c r="AY388" s="68"/>
      <c r="AZ388" s="68"/>
      <c r="BA388" s="68">
        <v>20</v>
      </c>
      <c r="BB388" s="68"/>
      <c r="BC388" s="68"/>
      <c r="BD388" s="68"/>
      <c r="BE388" s="70" t="s">
        <v>3</v>
      </c>
      <c r="BF388" s="87"/>
      <c r="BG388" s="88"/>
      <c r="BH388" s="88"/>
      <c r="BI388" s="88"/>
      <c r="BJ388" s="88"/>
      <c r="BK388" s="88"/>
      <c r="BL388" s="88"/>
      <c r="BM388" s="88"/>
      <c r="BN388" s="88"/>
      <c r="BO388" s="19">
        <v>0.13451705047893134</v>
      </c>
      <c r="BP388" s="88"/>
      <c r="BQ388" s="88"/>
    </row>
    <row r="389" spans="8:69" ht="24" customHeight="1">
      <c r="I389" s="48">
        <v>1</v>
      </c>
      <c r="J389" s="49">
        <v>1</v>
      </c>
      <c r="K389" s="49">
        <v>0</v>
      </c>
      <c r="L389" s="49">
        <v>1</v>
      </c>
      <c r="M389" s="49">
        <v>1</v>
      </c>
      <c r="N389" s="49">
        <v>0</v>
      </c>
      <c r="O389" s="49">
        <v>0</v>
      </c>
      <c r="P389" s="50">
        <v>-1</v>
      </c>
      <c r="Q389" s="70" t="s">
        <v>3</v>
      </c>
      <c r="AB389" s="39">
        <v>2</v>
      </c>
      <c r="AC389" s="39"/>
      <c r="AD389" s="39"/>
      <c r="AK389" s="68"/>
      <c r="AL389" s="81">
        <v>4</v>
      </c>
      <c r="AM389" s="82">
        <v>2</v>
      </c>
      <c r="AN389" s="82">
        <v>0</v>
      </c>
      <c r="AO389" s="77">
        <v>5</v>
      </c>
      <c r="AP389" s="70" t="s">
        <v>3</v>
      </c>
      <c r="AQ389" s="68"/>
      <c r="AR389" s="68"/>
      <c r="AS389" s="68"/>
      <c r="AT389" s="68"/>
      <c r="AU389" s="68"/>
      <c r="AV389" s="68"/>
      <c r="AW389" s="68"/>
      <c r="AX389" s="68"/>
      <c r="AY389" s="68"/>
      <c r="AZ389" s="68"/>
      <c r="BA389" s="68">
        <v>20</v>
      </c>
      <c r="BB389" s="68"/>
      <c r="BC389" s="68"/>
      <c r="BD389" s="68"/>
      <c r="BE389" s="70" t="s">
        <v>3</v>
      </c>
      <c r="BF389" s="87"/>
      <c r="BG389" s="88"/>
      <c r="BH389" s="88"/>
      <c r="BI389" s="88"/>
      <c r="BJ389" s="88"/>
      <c r="BK389" s="88"/>
      <c r="BL389" s="88"/>
      <c r="BM389" s="88"/>
      <c r="BN389" s="88"/>
      <c r="BO389" s="19">
        <v>0.13451705047893134</v>
      </c>
      <c r="BP389" s="88"/>
      <c r="BQ389" s="88"/>
    </row>
    <row r="390" spans="8:69" ht="24" customHeight="1">
      <c r="I390" s="51">
        <v>0</v>
      </c>
      <c r="J390" s="52">
        <v>1</v>
      </c>
      <c r="K390" s="52">
        <v>1</v>
      </c>
      <c r="L390" s="52">
        <v>0</v>
      </c>
      <c r="M390" s="52">
        <v>1</v>
      </c>
      <c r="N390" s="52">
        <v>2</v>
      </c>
      <c r="O390" s="52">
        <v>2</v>
      </c>
      <c r="P390" s="53">
        <v>1</v>
      </c>
      <c r="Q390" s="70" t="s">
        <v>3</v>
      </c>
      <c r="AB390" s="40">
        <v>4</v>
      </c>
      <c r="AC390" s="40"/>
      <c r="AD390" s="40"/>
      <c r="AK390" s="68"/>
      <c r="AL390" s="81"/>
      <c r="AM390" s="82"/>
      <c r="AN390" s="82"/>
      <c r="AO390" s="77"/>
      <c r="AP390" s="70" t="s">
        <v>3</v>
      </c>
      <c r="AQ390" s="68"/>
      <c r="AR390" s="68"/>
      <c r="AS390" s="68"/>
      <c r="AT390" s="68"/>
      <c r="AU390" s="68"/>
      <c r="AV390" s="68"/>
      <c r="AW390" s="68"/>
      <c r="AX390" s="68"/>
      <c r="AY390" s="68"/>
      <c r="AZ390" s="68"/>
      <c r="BA390" s="68"/>
      <c r="BB390" s="68"/>
      <c r="BC390" s="68"/>
      <c r="BD390" s="68"/>
      <c r="BE390" s="70" t="s">
        <v>3</v>
      </c>
      <c r="BF390" s="87"/>
      <c r="BG390" s="88"/>
      <c r="BH390" s="88"/>
      <c r="BI390" s="88"/>
      <c r="BJ390" s="88"/>
      <c r="BK390" s="88"/>
      <c r="BL390" s="88"/>
      <c r="BM390" s="88"/>
      <c r="BN390" s="88"/>
      <c r="BO390" s="19"/>
      <c r="BP390" s="88"/>
      <c r="BQ390" s="88"/>
    </row>
    <row r="391" spans="8:69" ht="24" customHeight="1">
      <c r="AK391" s="68"/>
      <c r="AL391" s="81"/>
      <c r="AM391" s="82"/>
      <c r="AN391" s="82"/>
      <c r="AO391" s="77"/>
      <c r="AP391" s="70" t="s">
        <v>3</v>
      </c>
      <c r="AQ391" s="68"/>
      <c r="AR391" s="68"/>
      <c r="AS391" s="68"/>
      <c r="AT391" s="68"/>
      <c r="AU391" s="68"/>
      <c r="AV391" s="68"/>
      <c r="AW391" s="68"/>
      <c r="AX391" s="68"/>
      <c r="AY391" s="68"/>
      <c r="AZ391" s="68"/>
      <c r="BA391" s="68"/>
      <c r="BB391" s="68"/>
      <c r="BC391" s="68"/>
      <c r="BD391" s="68"/>
      <c r="BE391" s="70" t="s">
        <v>3</v>
      </c>
      <c r="BF391" s="89"/>
      <c r="BG391" s="90"/>
      <c r="BH391" s="90"/>
      <c r="BI391" s="90"/>
      <c r="BJ391" s="90"/>
      <c r="BK391" s="90"/>
      <c r="BL391" s="90"/>
      <c r="BM391" s="90"/>
      <c r="BN391" s="90"/>
      <c r="BO391" s="20"/>
      <c r="BP391" s="90"/>
      <c r="BQ391" s="90"/>
    </row>
    <row r="392" spans="8:69" ht="24" customHeight="1">
      <c r="H392" t="s">
        <v>94</v>
      </c>
      <c r="I392" s="44">
        <v>1</v>
      </c>
      <c r="J392" s="45">
        <v>0</v>
      </c>
      <c r="K392" s="45">
        <v>0</v>
      </c>
      <c r="L392" s="45">
        <v>1</v>
      </c>
      <c r="M392" s="45">
        <v>1</v>
      </c>
      <c r="N392" s="45">
        <v>1</v>
      </c>
      <c r="O392" s="45">
        <v>2</v>
      </c>
      <c r="P392" s="46">
        <v>1</v>
      </c>
      <c r="Q392" s="70" t="s">
        <v>3</v>
      </c>
      <c r="R392" s="1" t="s">
        <v>75</v>
      </c>
      <c r="S392" s="38" cm="1">
        <f t="array" ref="S392:AB399">MMULT(I392:P399,S375:AB382)</f>
        <v>5</v>
      </c>
      <c r="T392" s="38">
        <v>2</v>
      </c>
      <c r="U392" s="38">
        <v>4</v>
      </c>
      <c r="V392" s="38">
        <v>4</v>
      </c>
      <c r="W392" s="38">
        <v>3</v>
      </c>
      <c r="X392" s="38">
        <v>4</v>
      </c>
      <c r="Y392" s="38">
        <v>5</v>
      </c>
      <c r="Z392" s="38">
        <v>2</v>
      </c>
      <c r="AA392" s="38">
        <v>4</v>
      </c>
      <c r="AB392" s="38">
        <v>4</v>
      </c>
      <c r="AC392" s="38"/>
      <c r="AD392" s="38"/>
      <c r="AK392" s="68"/>
      <c r="AL392" s="70"/>
      <c r="AM392" s="70"/>
      <c r="AN392" s="70"/>
      <c r="AO392" s="70"/>
      <c r="AP392" s="70"/>
      <c r="AQ392" s="68"/>
      <c r="AR392" s="68"/>
      <c r="AS392" s="68"/>
      <c r="AT392" s="68"/>
      <c r="AU392" s="68"/>
      <c r="AV392" s="68"/>
      <c r="AW392" s="68"/>
      <c r="AX392" s="68"/>
      <c r="AY392" s="68"/>
      <c r="AZ392" s="68"/>
      <c r="BA392" s="68"/>
      <c r="BB392" s="68"/>
      <c r="BC392" s="68"/>
      <c r="BD392" s="68"/>
      <c r="BE392" s="68"/>
      <c r="BF392" s="70"/>
      <c r="BG392" s="70"/>
      <c r="BH392" s="70"/>
      <c r="BI392" s="70"/>
      <c r="BJ392" s="70"/>
      <c r="BK392" s="70"/>
      <c r="BL392" s="70"/>
      <c r="BM392" s="70"/>
      <c r="BN392" s="70"/>
      <c r="BO392" s="70"/>
      <c r="BP392" s="70"/>
      <c r="BQ392" s="70"/>
    </row>
    <row r="393" spans="8:69" ht="24" customHeight="1">
      <c r="I393" s="48">
        <v>1</v>
      </c>
      <c r="J393" s="49">
        <v>0</v>
      </c>
      <c r="K393" s="49">
        <v>1</v>
      </c>
      <c r="L393" s="49">
        <v>0</v>
      </c>
      <c r="M393" s="49">
        <v>1</v>
      </c>
      <c r="N393" s="49">
        <v>0</v>
      </c>
      <c r="O393" s="49">
        <v>0</v>
      </c>
      <c r="P393" s="50">
        <v>3</v>
      </c>
      <c r="Q393" s="70" t="s">
        <v>3</v>
      </c>
      <c r="S393" s="39">
        <v>4</v>
      </c>
      <c r="T393" s="39">
        <v>2</v>
      </c>
      <c r="U393" s="39">
        <v>4</v>
      </c>
      <c r="V393" s="39">
        <v>2</v>
      </c>
      <c r="W393" s="39">
        <v>1</v>
      </c>
      <c r="X393" s="39">
        <v>2</v>
      </c>
      <c r="Y393" s="39">
        <v>4</v>
      </c>
      <c r="Z393" s="39">
        <v>2</v>
      </c>
      <c r="AA393" s="39">
        <v>4</v>
      </c>
      <c r="AB393" s="39">
        <v>2</v>
      </c>
      <c r="AC393" s="39"/>
      <c r="AD393" s="39"/>
      <c r="AK393" s="68"/>
      <c r="AL393" s="70"/>
      <c r="AM393" s="70"/>
      <c r="AN393" s="70"/>
      <c r="AO393" s="70"/>
      <c r="AP393" s="70"/>
      <c r="AR393" s="68"/>
      <c r="AS393" s="68"/>
      <c r="AT393" s="68"/>
      <c r="AU393" s="68"/>
      <c r="AV393" s="68"/>
      <c r="AW393" s="68"/>
      <c r="AX393" s="68"/>
      <c r="AY393" s="68"/>
      <c r="AZ393" s="68"/>
      <c r="BA393" s="68"/>
      <c r="BB393" s="68"/>
      <c r="BC393" s="68"/>
      <c r="BD393" s="68"/>
      <c r="BE393" s="68"/>
      <c r="BF393" s="70" t="s">
        <v>0</v>
      </c>
      <c r="BG393" s="70" t="s">
        <v>0</v>
      </c>
      <c r="BH393" s="70" t="s">
        <v>0</v>
      </c>
      <c r="BI393" s="70" t="s">
        <v>0</v>
      </c>
      <c r="BJ393" s="70" t="s">
        <v>0</v>
      </c>
      <c r="BK393" s="70" t="s">
        <v>0</v>
      </c>
      <c r="BL393" s="70" t="s">
        <v>0</v>
      </c>
      <c r="BM393" s="70" t="s">
        <v>0</v>
      </c>
      <c r="BN393" s="70" t="s">
        <v>0</v>
      </c>
      <c r="BO393" s="70" t="s">
        <v>0</v>
      </c>
      <c r="BP393" s="70" t="s">
        <v>0</v>
      </c>
      <c r="BQ393" s="70" t="s">
        <v>0</v>
      </c>
    </row>
    <row r="394" spans="8:69" ht="24" customHeight="1">
      <c r="I394" s="48">
        <v>0</v>
      </c>
      <c r="J394" s="49">
        <v>1</v>
      </c>
      <c r="K394" s="49">
        <v>0</v>
      </c>
      <c r="L394" s="49">
        <v>1</v>
      </c>
      <c r="M394" s="49">
        <v>0</v>
      </c>
      <c r="N394" s="49">
        <v>0</v>
      </c>
      <c r="O394" s="49">
        <v>-1</v>
      </c>
      <c r="P394" s="50">
        <v>0</v>
      </c>
      <c r="Q394" s="70" t="s">
        <v>3</v>
      </c>
      <c r="S394" s="39">
        <v>0</v>
      </c>
      <c r="T394" s="39">
        <v>1</v>
      </c>
      <c r="U394" s="39">
        <v>0</v>
      </c>
      <c r="V394" s="39">
        <v>0</v>
      </c>
      <c r="W394" s="39">
        <v>-1</v>
      </c>
      <c r="X394" s="39">
        <v>0</v>
      </c>
      <c r="Y394" s="39">
        <v>0</v>
      </c>
      <c r="Z394" s="39">
        <v>1</v>
      </c>
      <c r="AA394" s="39">
        <v>0</v>
      </c>
      <c r="AB394" s="39">
        <v>0</v>
      </c>
      <c r="AC394" s="39"/>
      <c r="AD394" s="39"/>
      <c r="AK394" s="68"/>
      <c r="AL394" s="70"/>
      <c r="AM394" s="70"/>
      <c r="AN394" s="70"/>
      <c r="AO394" s="70"/>
      <c r="AP394" s="70"/>
      <c r="AQ394" s="70"/>
      <c r="AR394" s="70"/>
      <c r="AS394" s="70"/>
      <c r="AT394" s="70"/>
      <c r="AU394" s="70"/>
      <c r="AV394" s="70"/>
      <c r="AW394" s="70"/>
      <c r="AX394" s="70"/>
      <c r="AY394" s="70"/>
      <c r="AZ394" s="70"/>
      <c r="BA394" s="70"/>
      <c r="BB394" s="70"/>
      <c r="BC394" s="70"/>
      <c r="BD394" s="70"/>
      <c r="BE394" s="70"/>
      <c r="BF394" s="70"/>
      <c r="BG394" s="70"/>
      <c r="BH394" s="70"/>
      <c r="BI394" s="70"/>
      <c r="BJ394" s="70"/>
      <c r="BK394" s="70"/>
      <c r="BL394" s="70"/>
      <c r="BM394" s="70"/>
      <c r="BN394" s="70"/>
      <c r="BO394" s="70"/>
      <c r="BP394" s="70"/>
      <c r="BQ394" s="70"/>
    </row>
    <row r="395" spans="8:69" ht="24" customHeight="1">
      <c r="I395" s="51">
        <v>0</v>
      </c>
      <c r="J395" s="52">
        <v>1</v>
      </c>
      <c r="K395" s="52">
        <v>1</v>
      </c>
      <c r="L395" s="52">
        <v>1</v>
      </c>
      <c r="M395" s="52">
        <v>1</v>
      </c>
      <c r="N395" s="52">
        <v>0</v>
      </c>
      <c r="O395" s="52">
        <v>2</v>
      </c>
      <c r="P395" s="53">
        <v>1</v>
      </c>
      <c r="Q395" s="70" t="s">
        <v>3</v>
      </c>
      <c r="S395" s="40">
        <v>4</v>
      </c>
      <c r="T395" s="40">
        <v>3</v>
      </c>
      <c r="U395" s="40">
        <v>5</v>
      </c>
      <c r="V395" s="40">
        <v>5</v>
      </c>
      <c r="W395" s="40">
        <v>3</v>
      </c>
      <c r="X395" s="40">
        <v>4</v>
      </c>
      <c r="Y395" s="40">
        <v>4</v>
      </c>
      <c r="Z395" s="40">
        <v>3</v>
      </c>
      <c r="AA395" s="40">
        <v>5</v>
      </c>
      <c r="AB395" s="40">
        <v>5</v>
      </c>
      <c r="AC395" s="40"/>
      <c r="AD395" s="40"/>
      <c r="AK395" s="68"/>
      <c r="AL395" s="70"/>
      <c r="AM395" s="70"/>
      <c r="AN395" s="70"/>
      <c r="AO395" s="70"/>
      <c r="AP395" s="70"/>
      <c r="AQ395" s="70" t="s">
        <v>77</v>
      </c>
      <c r="AR395" s="70"/>
      <c r="AS395" s="70"/>
      <c r="AT395" s="70"/>
      <c r="AU395" s="70"/>
      <c r="AV395" s="70"/>
      <c r="AW395" s="70"/>
      <c r="AX395" s="70"/>
      <c r="AY395" s="70"/>
      <c r="AZ395" s="70"/>
      <c r="BA395" s="70"/>
      <c r="BB395" s="70"/>
      <c r="BC395" s="70"/>
      <c r="BD395" s="70"/>
      <c r="BE395" s="70"/>
      <c r="BF395" s="70"/>
      <c r="BG395" s="70"/>
      <c r="BH395" s="70"/>
      <c r="BI395" s="70"/>
      <c r="BJ395" s="70"/>
      <c r="BK395" s="70"/>
      <c r="BL395" s="70"/>
      <c r="BM395" s="70"/>
      <c r="BN395" s="70"/>
      <c r="BO395" s="70"/>
      <c r="BP395" s="70"/>
      <c r="BQ395" s="70"/>
    </row>
    <row r="396" spans="8:69" ht="24" customHeight="1">
      <c r="H396" t="s">
        <v>95</v>
      </c>
      <c r="I396" s="44">
        <v>1</v>
      </c>
      <c r="J396" s="45">
        <v>0</v>
      </c>
      <c r="K396" s="45">
        <v>0</v>
      </c>
      <c r="L396" s="45">
        <v>1</v>
      </c>
      <c r="M396" s="45">
        <v>1</v>
      </c>
      <c r="N396" s="45">
        <v>1</v>
      </c>
      <c r="O396" s="45">
        <v>-1</v>
      </c>
      <c r="P396" s="46">
        <v>1</v>
      </c>
      <c r="Q396" s="70" t="s">
        <v>3</v>
      </c>
      <c r="R396" s="1" t="s">
        <v>77</v>
      </c>
      <c r="S396" s="38">
        <v>2</v>
      </c>
      <c r="T396" s="38">
        <v>2</v>
      </c>
      <c r="U396" s="38">
        <v>1</v>
      </c>
      <c r="V396" s="38">
        <v>1</v>
      </c>
      <c r="W396" s="38">
        <v>0</v>
      </c>
      <c r="X396" s="38">
        <v>1</v>
      </c>
      <c r="Y396" s="38">
        <v>2</v>
      </c>
      <c r="Z396" s="38">
        <v>2</v>
      </c>
      <c r="AA396" s="38">
        <v>1</v>
      </c>
      <c r="AB396" s="38">
        <v>1</v>
      </c>
      <c r="AC396" s="38"/>
      <c r="AD396" s="38"/>
      <c r="AK396" s="68"/>
      <c r="AL396" s="70"/>
      <c r="AM396" s="70"/>
      <c r="AN396" s="70"/>
      <c r="AO396" s="70"/>
      <c r="AP396" s="70"/>
      <c r="AQ396" s="70"/>
      <c r="AR396" s="72" cm="1">
        <f t="array" ref="AR396:BA399">S396:AB399</f>
        <v>2</v>
      </c>
      <c r="AS396" s="73">
        <v>2</v>
      </c>
      <c r="AT396" s="73">
        <v>1</v>
      </c>
      <c r="AU396" s="73">
        <v>1</v>
      </c>
      <c r="AV396" s="73">
        <v>0</v>
      </c>
      <c r="AW396" s="73">
        <v>1</v>
      </c>
      <c r="AX396" s="73">
        <v>2</v>
      </c>
      <c r="AY396" s="73">
        <v>2</v>
      </c>
      <c r="AZ396" s="73">
        <v>1</v>
      </c>
      <c r="BA396" s="73">
        <v>1</v>
      </c>
      <c r="BB396" s="73"/>
      <c r="BC396" s="73"/>
      <c r="BD396" s="70"/>
      <c r="BE396" s="70" t="s">
        <v>3</v>
      </c>
      <c r="BF396" s="72"/>
      <c r="BG396" s="73"/>
      <c r="BH396" s="73"/>
      <c r="BI396" s="73"/>
      <c r="BJ396" s="73"/>
      <c r="BK396" s="73"/>
      <c r="BL396" s="73"/>
      <c r="BM396" s="73"/>
      <c r="BN396" s="73"/>
      <c r="BO396" s="73" cm="1">
        <f t="array" ref="BO396:BO399">MMULT(AR396:BA399,_xlfn.ANCHORARRAY(BO380))</f>
        <v>1.4435780964012781</v>
      </c>
      <c r="BP396" s="73"/>
      <c r="BQ396" s="73"/>
    </row>
    <row r="397" spans="8:69" ht="24" customHeight="1">
      <c r="I397" s="48">
        <v>1</v>
      </c>
      <c r="J397" s="49">
        <v>0</v>
      </c>
      <c r="K397" s="49">
        <v>1</v>
      </c>
      <c r="L397" s="49">
        <v>0</v>
      </c>
      <c r="M397" s="49">
        <v>-1</v>
      </c>
      <c r="N397" s="49">
        <v>0</v>
      </c>
      <c r="O397" s="49">
        <v>0</v>
      </c>
      <c r="P397" s="50">
        <v>1</v>
      </c>
      <c r="Q397" s="70" t="s">
        <v>3</v>
      </c>
      <c r="S397" s="39">
        <v>2</v>
      </c>
      <c r="T397" s="39">
        <v>0</v>
      </c>
      <c r="U397" s="39">
        <v>2</v>
      </c>
      <c r="V397" s="39">
        <v>0</v>
      </c>
      <c r="W397" s="39">
        <v>1</v>
      </c>
      <c r="X397" s="39">
        <v>0</v>
      </c>
      <c r="Y397" s="39">
        <v>2</v>
      </c>
      <c r="Z397" s="39">
        <v>0</v>
      </c>
      <c r="AA397" s="39">
        <v>2</v>
      </c>
      <c r="AB397" s="39">
        <v>0</v>
      </c>
      <c r="AC397" s="39"/>
      <c r="AD397" s="39"/>
      <c r="AK397" s="68"/>
      <c r="AL397" s="70"/>
      <c r="AM397" s="70"/>
      <c r="AN397" s="70"/>
      <c r="AO397" s="70"/>
      <c r="AP397" s="70"/>
      <c r="AQ397" s="70"/>
      <c r="AR397" s="74">
        <v>2</v>
      </c>
      <c r="AS397" s="75">
        <v>0</v>
      </c>
      <c r="AT397" s="75">
        <v>2</v>
      </c>
      <c r="AU397" s="75">
        <v>0</v>
      </c>
      <c r="AV397" s="75">
        <v>1</v>
      </c>
      <c r="AW397" s="75">
        <v>0</v>
      </c>
      <c r="AX397" s="75">
        <v>2</v>
      </c>
      <c r="AY397" s="75">
        <v>0</v>
      </c>
      <c r="AZ397" s="75">
        <v>2</v>
      </c>
      <c r="BA397" s="75">
        <v>0</v>
      </c>
      <c r="BB397" s="75"/>
      <c r="BC397" s="75"/>
      <c r="BD397" s="70"/>
      <c r="BE397" s="70" t="s">
        <v>3</v>
      </c>
      <c r="BF397" s="74"/>
      <c r="BG397" s="75"/>
      <c r="BH397" s="75"/>
      <c r="BI397" s="75"/>
      <c r="BJ397" s="75"/>
      <c r="BK397" s="75"/>
      <c r="BL397" s="75"/>
      <c r="BM397" s="75"/>
      <c r="BN397" s="75"/>
      <c r="BO397" s="75">
        <v>1.4252670907796914</v>
      </c>
      <c r="BP397" s="75"/>
      <c r="BQ397" s="75"/>
    </row>
    <row r="398" spans="8:69" ht="24" customHeight="1">
      <c r="I398" s="48">
        <v>1</v>
      </c>
      <c r="J398" s="49">
        <v>1</v>
      </c>
      <c r="K398" s="49">
        <v>0</v>
      </c>
      <c r="L398" s="49">
        <v>1</v>
      </c>
      <c r="M398" s="49">
        <v>0</v>
      </c>
      <c r="N398" s="49">
        <v>1</v>
      </c>
      <c r="O398" s="49">
        <v>-1</v>
      </c>
      <c r="P398" s="50">
        <v>3</v>
      </c>
      <c r="Q398" s="70" t="s">
        <v>3</v>
      </c>
      <c r="S398" s="39">
        <v>4</v>
      </c>
      <c r="T398" s="39">
        <v>2</v>
      </c>
      <c r="U398" s="39">
        <v>3</v>
      </c>
      <c r="V398" s="39">
        <v>0</v>
      </c>
      <c r="W398" s="39">
        <v>0</v>
      </c>
      <c r="X398" s="39">
        <v>1</v>
      </c>
      <c r="Y398" s="39">
        <v>4</v>
      </c>
      <c r="Z398" s="39">
        <v>2</v>
      </c>
      <c r="AA398" s="39">
        <v>3</v>
      </c>
      <c r="AB398" s="39">
        <v>0</v>
      </c>
      <c r="AC398" s="39"/>
      <c r="AD398" s="39"/>
      <c r="AK398" s="68"/>
      <c r="AL398" s="70"/>
      <c r="AM398" s="70"/>
      <c r="AN398" s="70"/>
      <c r="AO398" s="70"/>
      <c r="AP398" s="70"/>
      <c r="AQ398" s="70"/>
      <c r="AR398" s="74">
        <v>4</v>
      </c>
      <c r="AS398" s="75">
        <v>2</v>
      </c>
      <c r="AT398" s="75">
        <v>3</v>
      </c>
      <c r="AU398" s="75">
        <v>0</v>
      </c>
      <c r="AV398" s="75">
        <v>0</v>
      </c>
      <c r="AW398" s="75">
        <v>1</v>
      </c>
      <c r="AX398" s="75">
        <v>4</v>
      </c>
      <c r="AY398" s="75">
        <v>2</v>
      </c>
      <c r="AZ398" s="75">
        <v>3</v>
      </c>
      <c r="BA398" s="75">
        <v>0</v>
      </c>
      <c r="BB398" s="75"/>
      <c r="BC398" s="75"/>
      <c r="BD398" s="70"/>
      <c r="BE398" s="70" t="s">
        <v>3</v>
      </c>
      <c r="BF398" s="74"/>
      <c r="BG398" s="75"/>
      <c r="BH398" s="75"/>
      <c r="BI398" s="75"/>
      <c r="BJ398" s="75"/>
      <c r="BK398" s="75"/>
      <c r="BL398" s="75"/>
      <c r="BM398" s="75"/>
      <c r="BN398" s="75"/>
      <c r="BO398" s="75">
        <v>2.5997366869449685</v>
      </c>
      <c r="BP398" s="75"/>
      <c r="BQ398" s="75"/>
    </row>
    <row r="399" spans="8:69" ht="24" customHeight="1">
      <c r="I399" s="51">
        <v>0</v>
      </c>
      <c r="J399" s="52">
        <v>1</v>
      </c>
      <c r="K399" s="52">
        <v>0</v>
      </c>
      <c r="L399" s="52">
        <v>2</v>
      </c>
      <c r="M399" s="52">
        <v>1</v>
      </c>
      <c r="N399" s="52">
        <v>0</v>
      </c>
      <c r="O399" s="52">
        <v>2</v>
      </c>
      <c r="P399" s="53">
        <v>1</v>
      </c>
      <c r="Q399" s="70" t="s">
        <v>3</v>
      </c>
      <c r="S399" s="40">
        <v>5</v>
      </c>
      <c r="T399" s="40">
        <v>2</v>
      </c>
      <c r="U399" s="40">
        <v>5</v>
      </c>
      <c r="V399" s="40">
        <v>5</v>
      </c>
      <c r="W399" s="40">
        <v>2</v>
      </c>
      <c r="X399" s="40">
        <v>4</v>
      </c>
      <c r="Y399" s="40">
        <v>5</v>
      </c>
      <c r="Z399" s="40">
        <v>2</v>
      </c>
      <c r="AA399" s="40">
        <v>5</v>
      </c>
      <c r="AB399" s="40">
        <v>5</v>
      </c>
      <c r="AC399" s="40"/>
      <c r="AD399" s="40"/>
      <c r="AK399" s="68"/>
      <c r="AL399" s="70"/>
      <c r="AM399" s="70"/>
      <c r="AN399" s="70"/>
      <c r="AO399" s="70"/>
      <c r="AP399" s="70"/>
      <c r="AQ399" s="70"/>
      <c r="AR399" s="76">
        <v>5</v>
      </c>
      <c r="AS399" s="77">
        <v>2</v>
      </c>
      <c r="AT399" s="77">
        <v>5</v>
      </c>
      <c r="AU399" s="77">
        <v>5</v>
      </c>
      <c r="AV399" s="77">
        <v>2</v>
      </c>
      <c r="AW399" s="77">
        <v>4</v>
      </c>
      <c r="AX399" s="77">
        <v>5</v>
      </c>
      <c r="AY399" s="77">
        <v>2</v>
      </c>
      <c r="AZ399" s="77">
        <v>5</v>
      </c>
      <c r="BA399" s="77">
        <v>5</v>
      </c>
      <c r="BB399" s="77"/>
      <c r="BC399" s="77"/>
      <c r="BD399" s="70"/>
      <c r="BE399" s="70" t="s">
        <v>3</v>
      </c>
      <c r="BF399" s="76"/>
      <c r="BG399" s="77"/>
      <c r="BH399" s="77"/>
      <c r="BI399" s="77"/>
      <c r="BJ399" s="77"/>
      <c r="BK399" s="77"/>
      <c r="BL399" s="77"/>
      <c r="BM399" s="77"/>
      <c r="BN399" s="77"/>
      <c r="BO399" s="77">
        <v>4.9813011463793577</v>
      </c>
      <c r="BP399" s="77"/>
      <c r="BQ399" s="77"/>
    </row>
    <row r="406" spans="19:69" ht="24" customHeight="1">
      <c r="AK406" s="68"/>
      <c r="AL406" s="68"/>
      <c r="AM406" s="68"/>
      <c r="AN406" s="68"/>
      <c r="AO406" s="68"/>
      <c r="AP406" s="68"/>
      <c r="AQ406" s="68"/>
      <c r="AR406" s="70">
        <v>1</v>
      </c>
      <c r="AS406" s="70">
        <v>2</v>
      </c>
      <c r="AT406" s="70">
        <v>3</v>
      </c>
      <c r="AU406" s="70">
        <v>4</v>
      </c>
      <c r="AV406" s="70">
        <v>5</v>
      </c>
      <c r="AW406" s="70">
        <v>6</v>
      </c>
      <c r="AX406" s="70">
        <v>7</v>
      </c>
      <c r="AY406" s="70">
        <v>8</v>
      </c>
      <c r="AZ406" s="70">
        <v>9</v>
      </c>
      <c r="BA406" s="70">
        <v>10</v>
      </c>
      <c r="BB406" s="70">
        <v>11</v>
      </c>
      <c r="BC406" s="70">
        <v>12</v>
      </c>
      <c r="BD406" s="68"/>
      <c r="BE406" s="68"/>
      <c r="BF406" s="68"/>
      <c r="BG406" s="68"/>
      <c r="BH406" s="68"/>
      <c r="BI406" s="68"/>
      <c r="BJ406" s="68"/>
      <c r="BK406" s="68"/>
      <c r="BL406" s="68"/>
      <c r="BM406" s="68"/>
      <c r="BN406" s="68"/>
      <c r="BO406" s="68"/>
      <c r="BP406" s="68"/>
      <c r="BQ406" s="68"/>
    </row>
    <row r="407" spans="19:69" ht="24" customHeight="1">
      <c r="S407" s="1">
        <v>1</v>
      </c>
      <c r="T407" s="1">
        <v>2</v>
      </c>
      <c r="U407" s="1">
        <v>3</v>
      </c>
      <c r="V407" s="1">
        <v>4</v>
      </c>
      <c r="W407" s="1">
        <v>5</v>
      </c>
      <c r="X407" s="1">
        <v>6</v>
      </c>
      <c r="Y407" s="1">
        <v>7</v>
      </c>
      <c r="Z407" s="1">
        <v>8</v>
      </c>
      <c r="AA407" s="1">
        <v>9</v>
      </c>
      <c r="AB407" s="1">
        <v>10</v>
      </c>
      <c r="AC407" s="1">
        <v>11</v>
      </c>
      <c r="AD407" s="1">
        <v>12</v>
      </c>
      <c r="AK407" s="68"/>
      <c r="AL407" s="68"/>
      <c r="AM407" s="68"/>
      <c r="AN407" s="68"/>
      <c r="AO407" s="68"/>
      <c r="AP407" s="68"/>
      <c r="AQ407" s="68"/>
      <c r="AR407" s="70"/>
      <c r="AS407" s="68"/>
      <c r="AT407" s="68"/>
      <c r="AU407" s="68"/>
      <c r="AV407" s="68"/>
      <c r="AW407" s="68"/>
      <c r="AX407" s="68"/>
      <c r="AY407" s="68"/>
      <c r="AZ407" s="68"/>
      <c r="BA407" s="68"/>
      <c r="BB407" s="68"/>
      <c r="BC407" s="68"/>
      <c r="BD407" s="68"/>
      <c r="BE407" s="68"/>
      <c r="BF407" s="68"/>
      <c r="BG407" s="68"/>
      <c r="BH407" s="68"/>
      <c r="BI407" s="68"/>
      <c r="BJ407" s="68"/>
      <c r="BK407" s="68"/>
      <c r="BL407" s="68"/>
      <c r="BM407" s="68"/>
      <c r="BN407" s="68"/>
      <c r="BO407" s="68"/>
      <c r="BP407" s="68"/>
      <c r="BQ407" s="68"/>
    </row>
    <row r="408" spans="19:69" ht="24" customHeight="1">
      <c r="S408" s="1"/>
      <c r="AK408" s="68"/>
      <c r="AL408" s="68"/>
      <c r="AM408" s="68"/>
      <c r="AN408" s="68"/>
      <c r="AO408" s="68"/>
      <c r="AP408" s="68"/>
      <c r="AQ408" s="70"/>
      <c r="AR408" s="72"/>
      <c r="AS408" s="73"/>
      <c r="AT408" s="73"/>
      <c r="AU408" s="73"/>
      <c r="AV408" s="73"/>
      <c r="AW408" s="73"/>
      <c r="AX408" s="73"/>
      <c r="AY408" s="73"/>
      <c r="AZ408" s="73"/>
      <c r="BA408" s="73"/>
      <c r="BB408" s="73" cm="1">
        <f t="array" ref="BB408:BB411">_xlfn.ANCHORARRAY(AC421)</f>
        <v>5</v>
      </c>
      <c r="BC408" s="73"/>
      <c r="BD408" s="68"/>
      <c r="BE408" s="68"/>
      <c r="BF408" s="68"/>
      <c r="BG408" s="68"/>
      <c r="BH408" s="68"/>
      <c r="BI408" s="68"/>
      <c r="BJ408" s="68"/>
      <c r="BK408" s="68"/>
      <c r="BL408" s="68"/>
      <c r="BM408" s="68"/>
      <c r="BN408" s="68"/>
      <c r="BO408" s="68"/>
      <c r="BP408" s="68"/>
      <c r="BQ408" s="68"/>
    </row>
    <row r="409" spans="19:69" ht="24" customHeight="1">
      <c r="S409" s="38">
        <v>1</v>
      </c>
      <c r="T409" s="38">
        <v>0</v>
      </c>
      <c r="U409" s="38">
        <v>0</v>
      </c>
      <c r="V409" s="38">
        <v>0</v>
      </c>
      <c r="W409" s="38">
        <v>0</v>
      </c>
      <c r="X409" s="38">
        <v>1</v>
      </c>
      <c r="Y409" s="38">
        <v>1</v>
      </c>
      <c r="Z409" s="38">
        <v>0</v>
      </c>
      <c r="AA409" s="38">
        <v>0</v>
      </c>
      <c r="AB409" s="38">
        <v>0</v>
      </c>
      <c r="AC409" s="38">
        <v>1</v>
      </c>
      <c r="AD409" s="38"/>
      <c r="AK409" s="68"/>
      <c r="AL409" s="68"/>
      <c r="AM409" s="68"/>
      <c r="AN409" s="68"/>
      <c r="AO409" s="68"/>
      <c r="AP409" s="68"/>
      <c r="AQ409" s="70"/>
      <c r="AR409" s="74"/>
      <c r="AS409" s="75"/>
      <c r="AT409" s="75"/>
      <c r="AU409" s="75"/>
      <c r="AV409" s="75"/>
      <c r="AW409" s="75"/>
      <c r="AX409" s="75"/>
      <c r="AY409" s="75"/>
      <c r="AZ409" s="75"/>
      <c r="BA409" s="75"/>
      <c r="BB409" s="75">
        <v>1</v>
      </c>
      <c r="BC409" s="75"/>
      <c r="BD409" s="68"/>
      <c r="BE409" s="68"/>
      <c r="BF409" s="68"/>
      <c r="BG409" s="68"/>
      <c r="BH409" s="68"/>
      <c r="BI409" s="68"/>
      <c r="BJ409" s="68"/>
      <c r="BK409" s="68"/>
      <c r="BL409" s="68"/>
      <c r="BM409" s="68"/>
      <c r="BN409" s="68"/>
      <c r="BO409" s="68"/>
      <c r="BP409" s="68"/>
      <c r="BQ409" s="68"/>
    </row>
    <row r="410" spans="19:69" ht="24" customHeight="1">
      <c r="S410" s="39">
        <v>0</v>
      </c>
      <c r="T410" s="39">
        <v>1</v>
      </c>
      <c r="U410" s="39">
        <v>0</v>
      </c>
      <c r="V410" s="39">
        <v>0</v>
      </c>
      <c r="W410" s="39">
        <v>0</v>
      </c>
      <c r="X410" s="39">
        <v>1</v>
      </c>
      <c r="Y410" s="39">
        <v>0</v>
      </c>
      <c r="Z410" s="39">
        <v>1</v>
      </c>
      <c r="AA410" s="39">
        <v>0</v>
      </c>
      <c r="AB410" s="39">
        <v>0</v>
      </c>
      <c r="AC410" s="39">
        <v>1</v>
      </c>
      <c r="AD410" s="39"/>
      <c r="AK410" s="68"/>
      <c r="AL410" s="68"/>
      <c r="AM410" s="68"/>
      <c r="AN410" s="68"/>
      <c r="AO410" s="68"/>
      <c r="AP410" s="68"/>
      <c r="AQ410" s="70"/>
      <c r="AR410" s="74"/>
      <c r="AS410" s="75"/>
      <c r="AT410" s="75"/>
      <c r="AU410" s="75"/>
      <c r="AV410" s="75"/>
      <c r="AW410" s="75"/>
      <c r="AX410" s="75"/>
      <c r="AY410" s="75"/>
      <c r="AZ410" s="75"/>
      <c r="BA410" s="75"/>
      <c r="BB410" s="75">
        <v>3</v>
      </c>
      <c r="BC410" s="75"/>
      <c r="BD410" s="68"/>
      <c r="BE410" s="68"/>
      <c r="BF410" s="68"/>
      <c r="BG410" s="68"/>
      <c r="BH410" s="68"/>
      <c r="BI410" s="68"/>
      <c r="BJ410" s="68"/>
      <c r="BK410" s="68"/>
      <c r="BL410" s="68"/>
      <c r="BM410" s="68"/>
      <c r="BN410" s="68"/>
      <c r="BO410" s="68"/>
      <c r="BP410" s="68"/>
      <c r="BQ410" s="68"/>
    </row>
    <row r="411" spans="19:69" ht="24" customHeight="1">
      <c r="S411" s="39">
        <v>0</v>
      </c>
      <c r="T411" s="39">
        <v>1</v>
      </c>
      <c r="U411" s="39">
        <v>1</v>
      </c>
      <c r="V411" s="39">
        <v>1</v>
      </c>
      <c r="W411" s="39">
        <v>1</v>
      </c>
      <c r="X411" s="39">
        <v>0</v>
      </c>
      <c r="Y411" s="39">
        <v>0</v>
      </c>
      <c r="Z411" s="39">
        <v>1</v>
      </c>
      <c r="AA411" s="39">
        <v>1</v>
      </c>
      <c r="AB411" s="39">
        <v>1</v>
      </c>
      <c r="AC411" s="39">
        <v>0</v>
      </c>
      <c r="AD411" s="39"/>
      <c r="AK411" s="68"/>
      <c r="AL411" s="68"/>
      <c r="AM411" s="68"/>
      <c r="AN411" s="68"/>
      <c r="AO411" s="68"/>
      <c r="AP411" s="68"/>
      <c r="AQ411" s="70"/>
      <c r="AR411" s="76"/>
      <c r="AS411" s="77"/>
      <c r="AT411" s="77"/>
      <c r="AU411" s="77"/>
      <c r="AV411" s="77"/>
      <c r="AW411" s="77"/>
      <c r="AX411" s="77"/>
      <c r="AY411" s="77"/>
      <c r="AZ411" s="77"/>
      <c r="BA411" s="77"/>
      <c r="BB411" s="77">
        <v>6</v>
      </c>
      <c r="BC411" s="77"/>
      <c r="BD411" s="68"/>
      <c r="BE411" s="68"/>
      <c r="BF411" s="68"/>
      <c r="BG411" s="68"/>
      <c r="BH411" s="68"/>
      <c r="BI411" s="68"/>
      <c r="BJ411" s="68"/>
      <c r="BK411" s="68"/>
      <c r="BL411" s="68"/>
      <c r="BM411" s="68"/>
      <c r="BN411" s="68"/>
      <c r="BO411" s="68"/>
      <c r="BP411" s="68"/>
      <c r="BQ411" s="68"/>
    </row>
    <row r="412" spans="19:69" ht="24" customHeight="1">
      <c r="S412" s="39">
        <v>1</v>
      </c>
      <c r="T412" s="39">
        <v>0</v>
      </c>
      <c r="U412" s="39">
        <v>1</v>
      </c>
      <c r="V412" s="39">
        <v>1</v>
      </c>
      <c r="W412" s="39">
        <v>0</v>
      </c>
      <c r="X412" s="39">
        <v>0</v>
      </c>
      <c r="Y412" s="39">
        <v>1</v>
      </c>
      <c r="Z412" s="39">
        <v>0</v>
      </c>
      <c r="AA412" s="39">
        <v>1</v>
      </c>
      <c r="AB412" s="39">
        <v>1</v>
      </c>
      <c r="AC412" s="39">
        <v>0</v>
      </c>
      <c r="AD412" s="39"/>
      <c r="AK412" s="68"/>
      <c r="AL412" s="70"/>
      <c r="AM412" s="68"/>
      <c r="AN412" s="68"/>
      <c r="AO412" s="68"/>
      <c r="AP412" s="68"/>
      <c r="AQ412" s="70"/>
      <c r="AR412" s="70" t="s">
        <v>0</v>
      </c>
      <c r="AS412" s="70" t="s">
        <v>0</v>
      </c>
      <c r="AT412" s="70" t="s">
        <v>0</v>
      </c>
      <c r="AU412" s="70" t="s">
        <v>0</v>
      </c>
      <c r="AV412" s="70" t="s">
        <v>0</v>
      </c>
      <c r="AW412" s="70" t="s">
        <v>0</v>
      </c>
      <c r="AX412" s="70" t="s">
        <v>0</v>
      </c>
      <c r="AY412" s="70" t="s">
        <v>0</v>
      </c>
      <c r="AZ412" s="70" t="s">
        <v>0</v>
      </c>
      <c r="BA412" s="70" t="s">
        <v>0</v>
      </c>
      <c r="BB412" s="70" t="s">
        <v>0</v>
      </c>
      <c r="BC412" s="70" t="s">
        <v>0</v>
      </c>
      <c r="BD412" s="68"/>
      <c r="BE412" s="68"/>
      <c r="BF412" s="68"/>
      <c r="BG412" s="68"/>
      <c r="BH412" s="68"/>
      <c r="BI412" s="68"/>
      <c r="BJ412" s="68"/>
      <c r="BK412" s="68"/>
      <c r="BL412" s="68"/>
      <c r="BM412" s="68"/>
      <c r="BN412" s="68"/>
      <c r="BO412" s="68"/>
      <c r="BP412" s="68"/>
      <c r="BQ412" s="68"/>
    </row>
    <row r="413" spans="19:69" ht="24" customHeight="1">
      <c r="S413" s="39">
        <v>0</v>
      </c>
      <c r="T413" s="39">
        <v>1</v>
      </c>
      <c r="U413" s="39">
        <v>0</v>
      </c>
      <c r="V413" s="39">
        <v>1</v>
      </c>
      <c r="W413" s="39">
        <v>0</v>
      </c>
      <c r="X413" s="39">
        <v>1</v>
      </c>
      <c r="Y413" s="39">
        <v>0</v>
      </c>
      <c r="Z413" s="39">
        <v>1</v>
      </c>
      <c r="AA413" s="39">
        <v>0</v>
      </c>
      <c r="AB413" s="39">
        <v>1</v>
      </c>
      <c r="AC413" s="39">
        <v>1</v>
      </c>
      <c r="AD413" s="39"/>
      <c r="AK413" s="91" t="s">
        <v>96</v>
      </c>
      <c r="AR413" s="68"/>
      <c r="AS413" s="68"/>
      <c r="AT413" s="68"/>
      <c r="AU413" s="68"/>
      <c r="AV413" s="68"/>
      <c r="AW413" s="68"/>
      <c r="AX413" s="68"/>
      <c r="AY413" s="68"/>
      <c r="AZ413" s="68"/>
      <c r="BA413" s="68"/>
      <c r="BB413" s="68"/>
      <c r="BC413" s="68"/>
      <c r="BD413" s="68"/>
      <c r="BE413" s="68"/>
      <c r="BF413" s="68"/>
      <c r="BG413" s="68"/>
      <c r="BH413" s="68"/>
      <c r="BI413" s="68"/>
      <c r="BJ413" s="68"/>
      <c r="BK413" s="68"/>
      <c r="BL413" s="68"/>
      <c r="BM413" s="68"/>
      <c r="BN413" s="68"/>
      <c r="BO413" s="68"/>
      <c r="BP413" s="68"/>
      <c r="BQ413" s="68"/>
    </row>
    <row r="414" spans="19:69" ht="24" customHeight="1">
      <c r="S414" s="39">
        <v>0</v>
      </c>
      <c r="T414" s="39">
        <v>1</v>
      </c>
      <c r="U414" s="39">
        <v>0</v>
      </c>
      <c r="V414" s="39">
        <v>0</v>
      </c>
      <c r="W414" s="39">
        <v>1</v>
      </c>
      <c r="X414" s="39">
        <v>0</v>
      </c>
      <c r="Y414" s="39">
        <v>0</v>
      </c>
      <c r="Z414" s="39">
        <v>1</v>
      </c>
      <c r="AA414" s="39">
        <v>0</v>
      </c>
      <c r="AB414" s="39">
        <v>0</v>
      </c>
      <c r="AC414" s="39">
        <v>1</v>
      </c>
      <c r="AD414" s="39"/>
      <c r="AK414" s="68"/>
      <c r="AL414" s="78" cm="1">
        <f t="array" ref="AL414:AO424">TRANSPOSE(S426:AC429)</f>
        <v>5</v>
      </c>
      <c r="AM414" s="79">
        <v>4</v>
      </c>
      <c r="AN414" s="79">
        <v>0</v>
      </c>
      <c r="AO414" s="80">
        <v>4</v>
      </c>
      <c r="AP414" s="70" t="s">
        <v>3</v>
      </c>
      <c r="AQ414" s="68"/>
      <c r="AR414" s="70"/>
      <c r="AS414" s="70"/>
      <c r="AT414" s="70"/>
      <c r="AU414" s="70"/>
      <c r="AV414" s="70"/>
      <c r="AW414" s="70"/>
      <c r="AX414" s="68"/>
      <c r="AY414" s="68"/>
      <c r="AZ414" s="68"/>
      <c r="BB414" s="68" cm="1">
        <f t="array" ref="BB414:BB424">MMULT(_xlfn.ANCHORARRAY(AL414),_xlfn.ANCHORARRAY(BB408))/SQRT(4)</f>
        <v>26.5</v>
      </c>
      <c r="BC414" s="68"/>
      <c r="BD414" s="68"/>
      <c r="BE414" s="70" t="s">
        <v>3</v>
      </c>
      <c r="BF414" s="18"/>
      <c r="BG414" s="18"/>
      <c r="BH414" s="18"/>
      <c r="BI414" s="18"/>
      <c r="BJ414" s="18"/>
      <c r="BK414" s="18"/>
      <c r="BL414" s="18"/>
      <c r="BM414" s="18"/>
      <c r="BN414" s="18"/>
      <c r="BO414" s="18"/>
      <c r="BP414" s="18" cm="1">
        <f t="array" ref="BP414:BP424">_xlfn.LET(_xlpm.x,_xlfn.ANCHORARRAY(BB414), EXP(_xlpm.x) / SUM(EXP(_xlpm.x)))</f>
        <v>0.14474527912326995</v>
      </c>
      <c r="BQ414" s="18"/>
    </row>
    <row r="415" spans="19:69" ht="24" customHeight="1">
      <c r="S415" s="39">
        <v>1</v>
      </c>
      <c r="T415" s="39">
        <v>0</v>
      </c>
      <c r="U415" s="39">
        <v>1</v>
      </c>
      <c r="V415" s="39">
        <v>1</v>
      </c>
      <c r="W415" s="39">
        <v>1</v>
      </c>
      <c r="X415" s="39">
        <v>1</v>
      </c>
      <c r="Y415" s="39">
        <v>1</v>
      </c>
      <c r="Z415" s="39">
        <v>0</v>
      </c>
      <c r="AA415" s="39">
        <v>1</v>
      </c>
      <c r="AB415" s="39">
        <v>1</v>
      </c>
      <c r="AC415" s="39">
        <v>1</v>
      </c>
      <c r="AD415" s="39"/>
      <c r="AK415" s="68"/>
      <c r="AL415" s="81">
        <v>2</v>
      </c>
      <c r="AM415" s="82">
        <v>2</v>
      </c>
      <c r="AN415" s="82">
        <v>1</v>
      </c>
      <c r="AO415" s="77">
        <v>3</v>
      </c>
      <c r="AP415" s="70" t="s">
        <v>3</v>
      </c>
      <c r="AQ415" s="68"/>
      <c r="AR415" s="70"/>
      <c r="AS415" s="70"/>
      <c r="AT415" s="70"/>
      <c r="AU415" s="70"/>
      <c r="AV415" s="70"/>
      <c r="AW415" s="70"/>
      <c r="AX415" s="68"/>
      <c r="AY415" s="68"/>
      <c r="AZ415" s="68"/>
      <c r="BA415" s="68"/>
      <c r="BB415" s="68">
        <v>16.5</v>
      </c>
      <c r="BC415" s="68"/>
      <c r="BD415" s="68"/>
      <c r="BE415" s="70" t="s">
        <v>3</v>
      </c>
      <c r="BF415" s="87"/>
      <c r="BG415" s="88"/>
      <c r="BH415" s="88"/>
      <c r="BI415" s="88"/>
      <c r="BJ415" s="88"/>
      <c r="BK415" s="88"/>
      <c r="BL415" s="88"/>
      <c r="BM415" s="88"/>
      <c r="BN415" s="88"/>
      <c r="BO415" s="88"/>
      <c r="BP415" s="19">
        <v>6.571425505647721E-6</v>
      </c>
      <c r="BQ415" s="88"/>
    </row>
    <row r="416" spans="19:69" ht="24" customHeight="1">
      <c r="S416" s="40">
        <v>1</v>
      </c>
      <c r="T416" s="40">
        <v>0</v>
      </c>
      <c r="U416" s="40">
        <v>1</v>
      </c>
      <c r="V416" s="40">
        <v>0</v>
      </c>
      <c r="W416" s="40">
        <v>0</v>
      </c>
      <c r="X416" s="40">
        <v>0</v>
      </c>
      <c r="Y416" s="40">
        <v>1</v>
      </c>
      <c r="Z416" s="40">
        <v>0</v>
      </c>
      <c r="AA416" s="40">
        <v>1</v>
      </c>
      <c r="AB416" s="40">
        <v>0</v>
      </c>
      <c r="AC416" s="40">
        <v>0</v>
      </c>
      <c r="AD416" s="40"/>
      <c r="AK416" s="68"/>
      <c r="AL416" s="81">
        <v>4</v>
      </c>
      <c r="AM416" s="82">
        <v>4</v>
      </c>
      <c r="AN416" s="82">
        <v>0</v>
      </c>
      <c r="AO416" s="77">
        <v>5</v>
      </c>
      <c r="AP416" s="70" t="s">
        <v>3</v>
      </c>
      <c r="AQ416" s="68"/>
      <c r="AR416" s="70"/>
      <c r="AS416" s="70"/>
      <c r="AT416" s="70"/>
      <c r="AU416" s="70"/>
      <c r="AV416" s="70"/>
      <c r="AW416" s="70"/>
      <c r="AX416" s="68"/>
      <c r="AY416" s="68"/>
      <c r="AZ416" s="68"/>
      <c r="BA416" s="68"/>
      <c r="BB416" s="68">
        <v>27</v>
      </c>
      <c r="BC416" s="68"/>
      <c r="BD416" s="68"/>
      <c r="BE416" s="70" t="s">
        <v>3</v>
      </c>
      <c r="BF416" s="87"/>
      <c r="BG416" s="88"/>
      <c r="BH416" s="88"/>
      <c r="BI416" s="88"/>
      <c r="BJ416" s="88"/>
      <c r="BK416" s="88"/>
      <c r="BL416" s="88"/>
      <c r="BM416" s="88"/>
      <c r="BN416" s="88"/>
      <c r="BO416" s="88"/>
      <c r="BP416" s="19">
        <v>0.23864462052396238</v>
      </c>
      <c r="BQ416" s="88"/>
    </row>
    <row r="417" spans="8:69" ht="24" customHeight="1">
      <c r="S417" s="70" t="s">
        <v>0</v>
      </c>
      <c r="T417" s="70" t="s">
        <v>0</v>
      </c>
      <c r="U417" s="70" t="s">
        <v>0</v>
      </c>
      <c r="V417" s="70" t="s">
        <v>0</v>
      </c>
      <c r="W417" s="70" t="s">
        <v>0</v>
      </c>
      <c r="X417" s="70" t="s">
        <v>0</v>
      </c>
      <c r="Y417" s="70" t="s">
        <v>0</v>
      </c>
      <c r="Z417" s="70" t="s">
        <v>0</v>
      </c>
      <c r="AA417" s="70" t="s">
        <v>0</v>
      </c>
      <c r="AB417" s="70" t="s">
        <v>0</v>
      </c>
      <c r="AC417" s="70"/>
      <c r="AD417" s="70"/>
      <c r="AK417" s="68"/>
      <c r="AL417" s="81">
        <v>4</v>
      </c>
      <c r="AM417" s="82">
        <v>2</v>
      </c>
      <c r="AN417" s="82">
        <v>0</v>
      </c>
      <c r="AO417" s="77">
        <v>5</v>
      </c>
      <c r="AP417" s="70" t="s">
        <v>3</v>
      </c>
      <c r="AQ417" s="68"/>
      <c r="AR417" s="70"/>
      <c r="AS417" s="70"/>
      <c r="AT417" s="70"/>
      <c r="AU417" s="70"/>
      <c r="AV417" s="70"/>
      <c r="AW417" s="70"/>
      <c r="AX417" s="68"/>
      <c r="AY417" s="68"/>
      <c r="AZ417" s="68"/>
      <c r="BA417" s="68"/>
      <c r="BB417" s="68">
        <v>26</v>
      </c>
      <c r="BC417" s="68"/>
      <c r="BD417" s="68"/>
      <c r="BE417" s="70" t="s">
        <v>3</v>
      </c>
      <c r="BF417" s="87"/>
      <c r="BG417" s="88"/>
      <c r="BH417" s="88"/>
      <c r="BI417" s="88"/>
      <c r="BJ417" s="88"/>
      <c r="BK417" s="88"/>
      <c r="BL417" s="88"/>
      <c r="BM417" s="88"/>
      <c r="BN417" s="88"/>
      <c r="BO417" s="88"/>
      <c r="BP417" s="19">
        <v>8.7792449636926187E-2</v>
      </c>
      <c r="BQ417" s="88"/>
    </row>
    <row r="418" spans="8:69" ht="24" customHeight="1">
      <c r="AK418" s="68"/>
      <c r="AL418" s="81">
        <v>3</v>
      </c>
      <c r="AM418" s="82">
        <v>1</v>
      </c>
      <c r="AN418" s="82">
        <v>-1</v>
      </c>
      <c r="AO418" s="77">
        <v>3</v>
      </c>
      <c r="AP418" s="70" t="s">
        <v>3</v>
      </c>
      <c r="AQ418" s="68"/>
      <c r="AR418" s="70"/>
      <c r="AS418" s="70"/>
      <c r="AT418" s="70"/>
      <c r="AU418" s="70"/>
      <c r="AV418" s="70"/>
      <c r="AW418" s="70"/>
      <c r="AX418" s="68"/>
      <c r="AY418" s="68"/>
      <c r="AZ418" s="68"/>
      <c r="BA418" s="68"/>
      <c r="BB418" s="68">
        <v>15.5</v>
      </c>
      <c r="BC418" s="68"/>
      <c r="BD418" s="68"/>
      <c r="BE418" s="70" t="s">
        <v>3</v>
      </c>
      <c r="BF418" s="87"/>
      <c r="BG418" s="88"/>
      <c r="BH418" s="88"/>
      <c r="BI418" s="88"/>
      <c r="BJ418" s="88"/>
      <c r="BK418" s="88"/>
      <c r="BL418" s="88"/>
      <c r="BM418" s="88"/>
      <c r="BN418" s="88"/>
      <c r="BO418" s="88"/>
      <c r="BP418" s="19">
        <v>2.4174923427174459E-6</v>
      </c>
      <c r="BQ418" s="88"/>
    </row>
    <row r="419" spans="8:69" ht="24" customHeight="1">
      <c r="AK419" s="68"/>
      <c r="AL419" s="81">
        <v>4</v>
      </c>
      <c r="AM419" s="82">
        <v>2</v>
      </c>
      <c r="AN419" s="82">
        <v>0</v>
      </c>
      <c r="AO419" s="77">
        <v>4</v>
      </c>
      <c r="AP419" s="70" t="s">
        <v>3</v>
      </c>
      <c r="AQ419" s="68"/>
      <c r="AR419" s="70"/>
      <c r="AS419" s="70"/>
      <c r="AT419" s="70"/>
      <c r="AU419" s="70"/>
      <c r="AV419" s="70"/>
      <c r="AW419" s="70"/>
      <c r="AX419" s="68"/>
      <c r="AY419" s="68"/>
      <c r="AZ419" s="68"/>
      <c r="BA419" s="68"/>
      <c r="BB419" s="68">
        <v>23</v>
      </c>
      <c r="BC419" s="68"/>
      <c r="BD419" s="68"/>
      <c r="BE419" s="70" t="s">
        <v>3</v>
      </c>
      <c r="BF419" s="87"/>
      <c r="BG419" s="88"/>
      <c r="BH419" s="88"/>
      <c r="BI419" s="88"/>
      <c r="BJ419" s="88"/>
      <c r="BK419" s="88"/>
      <c r="BL419" s="88"/>
      <c r="BM419" s="88"/>
      <c r="BN419" s="88"/>
      <c r="BO419" s="88"/>
      <c r="BP419" s="19">
        <v>4.3709286922558963E-3</v>
      </c>
      <c r="BQ419" s="88"/>
    </row>
    <row r="420" spans="8:69" ht="24" customHeight="1">
      <c r="AK420" s="68"/>
      <c r="AL420" s="81">
        <v>5</v>
      </c>
      <c r="AM420" s="82">
        <v>4</v>
      </c>
      <c r="AN420" s="82">
        <v>0</v>
      </c>
      <c r="AO420" s="77">
        <v>4</v>
      </c>
      <c r="AP420" s="70" t="s">
        <v>3</v>
      </c>
      <c r="AQ420" s="68"/>
      <c r="AR420" s="68"/>
      <c r="AS420" s="68"/>
      <c r="AT420" s="68"/>
      <c r="AU420" s="68"/>
      <c r="AV420" s="68"/>
      <c r="AW420" s="68"/>
      <c r="AX420" s="68"/>
      <c r="AY420" s="68"/>
      <c r="AZ420" s="68"/>
      <c r="BA420" s="68"/>
      <c r="BB420" s="68">
        <v>26.5</v>
      </c>
      <c r="BC420" s="68"/>
      <c r="BD420" s="68"/>
      <c r="BE420" s="70" t="s">
        <v>3</v>
      </c>
      <c r="BF420" s="87"/>
      <c r="BG420" s="88"/>
      <c r="BH420" s="88"/>
      <c r="BI420" s="88"/>
      <c r="BJ420" s="88"/>
      <c r="BK420" s="88"/>
      <c r="BL420" s="88"/>
      <c r="BM420" s="88"/>
      <c r="BN420" s="88"/>
      <c r="BO420" s="88"/>
      <c r="BP420" s="19">
        <v>0.14474527912326995</v>
      </c>
      <c r="BQ420" s="88"/>
    </row>
    <row r="421" spans="8:69" ht="24" customHeight="1">
      <c r="H421" t="s">
        <v>93</v>
      </c>
      <c r="I421" s="44">
        <v>0</v>
      </c>
      <c r="J421" s="45">
        <v>1</v>
      </c>
      <c r="K421" s="45">
        <v>1</v>
      </c>
      <c r="L421" s="45">
        <v>1</v>
      </c>
      <c r="M421" s="45">
        <v>1</v>
      </c>
      <c r="N421" s="45">
        <v>1</v>
      </c>
      <c r="O421" s="45">
        <v>2</v>
      </c>
      <c r="P421" s="46">
        <v>1</v>
      </c>
      <c r="Q421" s="70" t="s">
        <v>3</v>
      </c>
      <c r="R421" s="1" t="s">
        <v>72</v>
      </c>
      <c r="AB421" s="38"/>
      <c r="AC421" s="38" cm="1">
        <f t="array" ref="AC421:AC424">MMULT(I421:P424,AC409:AC416)</f>
        <v>5</v>
      </c>
      <c r="AD421" s="38"/>
      <c r="AK421" s="68"/>
      <c r="AL421" s="81">
        <v>2</v>
      </c>
      <c r="AM421" s="82">
        <v>2</v>
      </c>
      <c r="AN421" s="82">
        <v>1</v>
      </c>
      <c r="AO421" s="77">
        <v>3</v>
      </c>
      <c r="AP421" s="70" t="s">
        <v>3</v>
      </c>
      <c r="AQ421" s="68"/>
      <c r="AR421" s="68"/>
      <c r="AS421" s="68"/>
      <c r="AT421" s="68"/>
      <c r="AU421" s="68"/>
      <c r="AV421" s="68"/>
      <c r="AW421" s="68"/>
      <c r="AX421" s="68"/>
      <c r="AY421" s="68"/>
      <c r="AZ421" s="68"/>
      <c r="BA421" s="68"/>
      <c r="BB421" s="68">
        <v>16.5</v>
      </c>
      <c r="BC421" s="68"/>
      <c r="BD421" s="68"/>
      <c r="BE421" s="70" t="s">
        <v>3</v>
      </c>
      <c r="BF421" s="87"/>
      <c r="BG421" s="88"/>
      <c r="BH421" s="88"/>
      <c r="BI421" s="88"/>
      <c r="BJ421" s="88"/>
      <c r="BK421" s="88"/>
      <c r="BL421" s="88"/>
      <c r="BM421" s="88"/>
      <c r="BN421" s="88"/>
      <c r="BO421" s="88"/>
      <c r="BP421" s="19">
        <v>6.571425505647721E-6</v>
      </c>
      <c r="BQ421" s="88"/>
    </row>
    <row r="422" spans="8:69" ht="24" customHeight="1">
      <c r="I422" s="48">
        <v>1</v>
      </c>
      <c r="J422" s="49">
        <v>0</v>
      </c>
      <c r="K422" s="49">
        <v>0</v>
      </c>
      <c r="L422" s="49">
        <v>0</v>
      </c>
      <c r="M422" s="49">
        <v>0</v>
      </c>
      <c r="N422" s="49">
        <v>0</v>
      </c>
      <c r="O422" s="49">
        <v>0</v>
      </c>
      <c r="P422" s="50">
        <v>-1</v>
      </c>
      <c r="Q422" s="70" t="s">
        <v>3</v>
      </c>
      <c r="AB422" s="39"/>
      <c r="AC422" s="39">
        <v>1</v>
      </c>
      <c r="AD422" s="39"/>
      <c r="AK422" s="68"/>
      <c r="AL422" s="81">
        <v>4</v>
      </c>
      <c r="AM422" s="82">
        <v>4</v>
      </c>
      <c r="AN422" s="82">
        <v>0</v>
      </c>
      <c r="AO422" s="77">
        <v>5</v>
      </c>
      <c r="AP422" s="70" t="s">
        <v>3</v>
      </c>
      <c r="AQ422" s="68"/>
      <c r="AR422" s="68"/>
      <c r="AS422" s="68"/>
      <c r="AT422" s="68"/>
      <c r="AU422" s="68"/>
      <c r="AV422" s="68"/>
      <c r="AW422" s="68"/>
      <c r="AX422" s="68"/>
      <c r="AY422" s="68"/>
      <c r="AZ422" s="68"/>
      <c r="BA422" s="68"/>
      <c r="BB422" s="68">
        <v>27</v>
      </c>
      <c r="BC422" s="68"/>
      <c r="BD422" s="68"/>
      <c r="BE422" s="70" t="s">
        <v>3</v>
      </c>
      <c r="BF422" s="87"/>
      <c r="BG422" s="88"/>
      <c r="BH422" s="88"/>
      <c r="BI422" s="88"/>
      <c r="BJ422" s="88"/>
      <c r="BK422" s="88"/>
      <c r="BL422" s="88"/>
      <c r="BM422" s="88"/>
      <c r="BN422" s="88"/>
      <c r="BO422" s="88"/>
      <c r="BP422" s="19">
        <v>0.23864462052396238</v>
      </c>
      <c r="BQ422" s="88"/>
    </row>
    <row r="423" spans="8:69" ht="24" customHeight="1">
      <c r="I423" s="48">
        <v>1</v>
      </c>
      <c r="J423" s="49">
        <v>1</v>
      </c>
      <c r="K423" s="49">
        <v>0</v>
      </c>
      <c r="L423" s="49">
        <v>1</v>
      </c>
      <c r="M423" s="49">
        <v>1</v>
      </c>
      <c r="N423" s="49">
        <v>0</v>
      </c>
      <c r="O423" s="49">
        <v>0</v>
      </c>
      <c r="P423" s="50">
        <v>-1</v>
      </c>
      <c r="Q423" s="70" t="s">
        <v>3</v>
      </c>
      <c r="AB423" s="39"/>
      <c r="AC423" s="39">
        <v>3</v>
      </c>
      <c r="AD423" s="39"/>
      <c r="AK423" s="68"/>
      <c r="AL423" s="81">
        <v>4</v>
      </c>
      <c r="AM423" s="82">
        <v>2</v>
      </c>
      <c r="AN423" s="82">
        <v>0</v>
      </c>
      <c r="AO423" s="77">
        <v>5</v>
      </c>
      <c r="AP423" s="70" t="s">
        <v>3</v>
      </c>
      <c r="AQ423" s="68"/>
      <c r="AR423" s="68"/>
      <c r="AS423" s="68"/>
      <c r="AT423" s="68"/>
      <c r="AU423" s="68"/>
      <c r="AV423" s="68"/>
      <c r="AW423" s="68"/>
      <c r="AX423" s="68"/>
      <c r="AY423" s="68"/>
      <c r="AZ423" s="68"/>
      <c r="BA423" s="68"/>
      <c r="BB423" s="68">
        <v>26</v>
      </c>
      <c r="BC423" s="68"/>
      <c r="BD423" s="68"/>
      <c r="BE423" s="70" t="s">
        <v>3</v>
      </c>
      <c r="BF423" s="87"/>
      <c r="BG423" s="88"/>
      <c r="BH423" s="88"/>
      <c r="BI423" s="88"/>
      <c r="BJ423" s="88"/>
      <c r="BK423" s="88"/>
      <c r="BL423" s="88"/>
      <c r="BM423" s="88"/>
      <c r="BN423" s="88"/>
      <c r="BO423" s="88"/>
      <c r="BP423" s="19">
        <v>8.7792449636926187E-2</v>
      </c>
      <c r="BQ423" s="88"/>
    </row>
    <row r="424" spans="8:69" ht="24" customHeight="1">
      <c r="I424" s="51">
        <v>0</v>
      </c>
      <c r="J424" s="52">
        <v>1</v>
      </c>
      <c r="K424" s="52">
        <v>1</v>
      </c>
      <c r="L424" s="52">
        <v>0</v>
      </c>
      <c r="M424" s="52">
        <v>1</v>
      </c>
      <c r="N424" s="52">
        <v>2</v>
      </c>
      <c r="O424" s="52">
        <v>2</v>
      </c>
      <c r="P424" s="53">
        <v>1</v>
      </c>
      <c r="Q424" s="70" t="s">
        <v>3</v>
      </c>
      <c r="AB424" s="40"/>
      <c r="AC424" s="40">
        <v>6</v>
      </c>
      <c r="AD424" s="40"/>
      <c r="AK424" s="68"/>
      <c r="AL424" s="81">
        <v>5</v>
      </c>
      <c r="AM424" s="82">
        <v>2</v>
      </c>
      <c r="AN424" s="82">
        <v>0</v>
      </c>
      <c r="AO424" s="77">
        <v>4</v>
      </c>
      <c r="AP424" s="70" t="s">
        <v>3</v>
      </c>
      <c r="AQ424" s="68"/>
      <c r="AR424" s="68"/>
      <c r="AS424" s="68"/>
      <c r="AT424" s="68"/>
      <c r="AU424" s="68"/>
      <c r="AV424" s="68"/>
      <c r="AW424" s="68"/>
      <c r="AX424" s="68"/>
      <c r="AY424" s="68"/>
      <c r="AZ424" s="68"/>
      <c r="BA424" s="68"/>
      <c r="BB424" s="68">
        <v>25.5</v>
      </c>
      <c r="BC424" s="68"/>
      <c r="BD424" s="68"/>
      <c r="BE424" s="70" t="s">
        <v>3</v>
      </c>
      <c r="BF424" s="87"/>
      <c r="BG424" s="88"/>
      <c r="BH424" s="88"/>
      <c r="BI424" s="88"/>
      <c r="BJ424" s="88"/>
      <c r="BK424" s="88"/>
      <c r="BL424" s="88"/>
      <c r="BM424" s="88"/>
      <c r="BN424" s="88"/>
      <c r="BO424" s="88"/>
      <c r="BP424" s="19">
        <v>5.3248812396072986E-2</v>
      </c>
      <c r="BQ424" s="88"/>
    </row>
    <row r="425" spans="8:69" ht="24" customHeight="1">
      <c r="AK425" s="68"/>
      <c r="AL425" s="81"/>
      <c r="AM425" s="82"/>
      <c r="AN425" s="82"/>
      <c r="AO425" s="77"/>
      <c r="AP425" s="70" t="s">
        <v>3</v>
      </c>
      <c r="AQ425" s="68"/>
      <c r="AR425" s="68"/>
      <c r="AS425" s="68"/>
      <c r="AT425" s="68"/>
      <c r="AU425" s="68"/>
      <c r="AV425" s="68"/>
      <c r="AW425" s="68"/>
      <c r="AX425" s="68"/>
      <c r="AY425" s="68"/>
      <c r="AZ425" s="68"/>
      <c r="BA425" s="68"/>
      <c r="BB425" s="68"/>
      <c r="BC425" s="68"/>
      <c r="BD425" s="68"/>
      <c r="BE425" s="70" t="s">
        <v>3</v>
      </c>
      <c r="BF425" s="89"/>
      <c r="BG425" s="90"/>
      <c r="BH425" s="90"/>
      <c r="BI425" s="90"/>
      <c r="BJ425" s="90"/>
      <c r="BK425" s="90"/>
      <c r="BL425" s="90"/>
      <c r="BM425" s="90"/>
      <c r="BN425" s="90"/>
      <c r="BO425" s="90"/>
      <c r="BP425" s="20"/>
      <c r="BQ425" s="90"/>
    </row>
    <row r="426" spans="8:69" ht="24" customHeight="1">
      <c r="H426" t="s">
        <v>94</v>
      </c>
      <c r="I426" s="44">
        <v>1</v>
      </c>
      <c r="J426" s="45">
        <v>0</v>
      </c>
      <c r="K426" s="45">
        <v>0</v>
      </c>
      <c r="L426" s="45">
        <v>1</v>
      </c>
      <c r="M426" s="45">
        <v>1</v>
      </c>
      <c r="N426" s="45">
        <v>1</v>
      </c>
      <c r="O426" s="45">
        <v>2</v>
      </c>
      <c r="P426" s="46">
        <v>1</v>
      </c>
      <c r="Q426" s="70" t="s">
        <v>3</v>
      </c>
      <c r="R426" s="1" t="s">
        <v>75</v>
      </c>
      <c r="S426" s="38" cm="1">
        <f t="array" ref="S426:AB433">MMULT(I426:P433,S409:AB416)</f>
        <v>5</v>
      </c>
      <c r="T426" s="38">
        <v>2</v>
      </c>
      <c r="U426" s="38">
        <v>4</v>
      </c>
      <c r="V426" s="38">
        <v>4</v>
      </c>
      <c r="W426" s="38">
        <v>3</v>
      </c>
      <c r="X426" s="38">
        <v>4</v>
      </c>
      <c r="Y426" s="38">
        <v>5</v>
      </c>
      <c r="Z426" s="38">
        <v>2</v>
      </c>
      <c r="AA426" s="38">
        <v>4</v>
      </c>
      <c r="AB426" s="38">
        <v>4</v>
      </c>
      <c r="AC426" s="38" cm="1">
        <f t="array" ref="AC426:AC433">MMULT(I426:P433,AC409:AC416)</f>
        <v>5</v>
      </c>
      <c r="AD426" s="38"/>
      <c r="AK426" s="68"/>
      <c r="AL426" s="70"/>
      <c r="AM426" s="70"/>
      <c r="AN426" s="70"/>
      <c r="AO426" s="70"/>
      <c r="AP426" s="70"/>
      <c r="AQ426" s="68"/>
      <c r="AR426" s="68"/>
      <c r="AS426" s="68"/>
      <c r="AT426" s="68"/>
      <c r="AU426" s="68"/>
      <c r="AV426" s="68"/>
      <c r="AW426" s="68"/>
      <c r="AX426" s="68"/>
      <c r="AY426" s="68"/>
      <c r="AZ426" s="68"/>
      <c r="BA426" s="68"/>
      <c r="BB426" s="68"/>
      <c r="BC426" s="68"/>
      <c r="BD426" s="68"/>
      <c r="BE426" s="68"/>
      <c r="BF426" s="70"/>
      <c r="BG426" s="70"/>
      <c r="BH426" s="70"/>
      <c r="BI426" s="70"/>
      <c r="BJ426" s="70"/>
      <c r="BK426" s="70"/>
      <c r="BL426" s="70"/>
      <c r="BM426" s="70"/>
      <c r="BN426" s="70"/>
      <c r="BO426" s="70"/>
      <c r="BP426" s="70"/>
      <c r="BQ426" s="70"/>
    </row>
    <row r="427" spans="8:69" ht="24" customHeight="1">
      <c r="I427" s="48">
        <v>1</v>
      </c>
      <c r="J427" s="49">
        <v>0</v>
      </c>
      <c r="K427" s="49">
        <v>1</v>
      </c>
      <c r="L427" s="49">
        <v>0</v>
      </c>
      <c r="M427" s="49">
        <v>1</v>
      </c>
      <c r="N427" s="49">
        <v>0</v>
      </c>
      <c r="O427" s="49">
        <v>0</v>
      </c>
      <c r="P427" s="50">
        <v>3</v>
      </c>
      <c r="Q427" s="70" t="s">
        <v>3</v>
      </c>
      <c r="S427" s="39">
        <v>4</v>
      </c>
      <c r="T427" s="39">
        <v>2</v>
      </c>
      <c r="U427" s="39">
        <v>4</v>
      </c>
      <c r="V427" s="39">
        <v>2</v>
      </c>
      <c r="W427" s="39">
        <v>1</v>
      </c>
      <c r="X427" s="39">
        <v>2</v>
      </c>
      <c r="Y427" s="39">
        <v>4</v>
      </c>
      <c r="Z427" s="39">
        <v>2</v>
      </c>
      <c r="AA427" s="39">
        <v>4</v>
      </c>
      <c r="AB427" s="39">
        <v>2</v>
      </c>
      <c r="AC427" s="39">
        <v>2</v>
      </c>
      <c r="AD427" s="39"/>
      <c r="AK427" s="68"/>
      <c r="AL427" s="70"/>
      <c r="AM427" s="70"/>
      <c r="AN427" s="70"/>
      <c r="AO427" s="70"/>
      <c r="AP427" s="70"/>
      <c r="AR427" s="68"/>
      <c r="AS427" s="68"/>
      <c r="AT427" s="68"/>
      <c r="AU427" s="68"/>
      <c r="AV427" s="68"/>
      <c r="AW427" s="68"/>
      <c r="AX427" s="68"/>
      <c r="AY427" s="68"/>
      <c r="AZ427" s="68"/>
      <c r="BA427" s="68"/>
      <c r="BB427" s="68"/>
      <c r="BC427" s="68"/>
      <c r="BD427" s="68"/>
      <c r="BE427" s="68"/>
      <c r="BF427" s="70" t="s">
        <v>0</v>
      </c>
      <c r="BG427" s="70" t="s">
        <v>0</v>
      </c>
      <c r="BH427" s="70" t="s">
        <v>0</v>
      </c>
      <c r="BI427" s="70" t="s">
        <v>0</v>
      </c>
      <c r="BJ427" s="70" t="s">
        <v>0</v>
      </c>
      <c r="BK427" s="70" t="s">
        <v>0</v>
      </c>
      <c r="BL427" s="70" t="s">
        <v>0</v>
      </c>
      <c r="BM427" s="70" t="s">
        <v>0</v>
      </c>
      <c r="BN427" s="70" t="s">
        <v>0</v>
      </c>
      <c r="BO427" s="70" t="s">
        <v>0</v>
      </c>
      <c r="BP427" s="70" t="s">
        <v>0</v>
      </c>
      <c r="BQ427" s="70" t="s">
        <v>0</v>
      </c>
    </row>
    <row r="428" spans="8:69" ht="24" customHeight="1">
      <c r="I428" s="48">
        <v>0</v>
      </c>
      <c r="J428" s="49">
        <v>1</v>
      </c>
      <c r="K428" s="49">
        <v>0</v>
      </c>
      <c r="L428" s="49">
        <v>1</v>
      </c>
      <c r="M428" s="49">
        <v>0</v>
      </c>
      <c r="N428" s="49">
        <v>0</v>
      </c>
      <c r="O428" s="49">
        <v>-1</v>
      </c>
      <c r="P428" s="50">
        <v>0</v>
      </c>
      <c r="Q428" s="70" t="s">
        <v>3</v>
      </c>
      <c r="S428" s="39">
        <v>0</v>
      </c>
      <c r="T428" s="39">
        <v>1</v>
      </c>
      <c r="U428" s="39">
        <v>0</v>
      </c>
      <c r="V428" s="39">
        <v>0</v>
      </c>
      <c r="W428" s="39">
        <v>-1</v>
      </c>
      <c r="X428" s="39">
        <v>0</v>
      </c>
      <c r="Y428" s="39">
        <v>0</v>
      </c>
      <c r="Z428" s="39">
        <v>1</v>
      </c>
      <c r="AA428" s="39">
        <v>0</v>
      </c>
      <c r="AB428" s="39">
        <v>0</v>
      </c>
      <c r="AC428" s="39">
        <v>0</v>
      </c>
      <c r="AD428" s="39"/>
      <c r="AK428" s="68"/>
      <c r="AL428" s="70"/>
      <c r="AM428" s="70"/>
      <c r="AN428" s="70"/>
      <c r="AO428" s="70"/>
      <c r="AP428" s="70"/>
      <c r="AQ428" s="70"/>
      <c r="AR428" s="70"/>
      <c r="AS428" s="70"/>
      <c r="AT428" s="70"/>
      <c r="AU428" s="70"/>
      <c r="AV428" s="70"/>
      <c r="AW428" s="70"/>
      <c r="AX428" s="70"/>
      <c r="AY428" s="70"/>
      <c r="AZ428" s="70"/>
      <c r="BA428" s="70"/>
      <c r="BB428" s="70"/>
      <c r="BC428" s="70"/>
      <c r="BD428" s="70"/>
      <c r="BE428" s="70"/>
      <c r="BF428" s="70"/>
      <c r="BG428" s="70"/>
      <c r="BH428" s="70"/>
      <c r="BI428" s="70"/>
      <c r="BJ428" s="70"/>
      <c r="BK428" s="70"/>
      <c r="BL428" s="70"/>
      <c r="BM428" s="70"/>
      <c r="BN428" s="70"/>
      <c r="BO428" s="70"/>
      <c r="BP428" s="70"/>
      <c r="BQ428" s="70"/>
    </row>
    <row r="429" spans="8:69" ht="24" customHeight="1">
      <c r="I429" s="51">
        <v>0</v>
      </c>
      <c r="J429" s="52">
        <v>1</v>
      </c>
      <c r="K429" s="52">
        <v>1</v>
      </c>
      <c r="L429" s="52">
        <v>1</v>
      </c>
      <c r="M429" s="52">
        <v>1</v>
      </c>
      <c r="N429" s="52">
        <v>0</v>
      </c>
      <c r="O429" s="52">
        <v>2</v>
      </c>
      <c r="P429" s="53">
        <v>1</v>
      </c>
      <c r="Q429" s="70" t="s">
        <v>3</v>
      </c>
      <c r="S429" s="40">
        <v>4</v>
      </c>
      <c r="T429" s="40">
        <v>3</v>
      </c>
      <c r="U429" s="40">
        <v>5</v>
      </c>
      <c r="V429" s="40">
        <v>5</v>
      </c>
      <c r="W429" s="40">
        <v>3</v>
      </c>
      <c r="X429" s="40">
        <v>4</v>
      </c>
      <c r="Y429" s="40">
        <v>4</v>
      </c>
      <c r="Z429" s="40">
        <v>3</v>
      </c>
      <c r="AA429" s="40">
        <v>5</v>
      </c>
      <c r="AB429" s="40">
        <v>5</v>
      </c>
      <c r="AC429" s="40">
        <v>4</v>
      </c>
      <c r="AD429" s="40"/>
      <c r="AK429" s="68"/>
      <c r="AL429" s="70"/>
      <c r="AM429" s="70"/>
      <c r="AN429" s="70"/>
      <c r="AO429" s="70"/>
      <c r="AP429" s="70"/>
      <c r="AQ429" s="70" t="s">
        <v>77</v>
      </c>
      <c r="AR429" s="70"/>
      <c r="AS429" s="70"/>
      <c r="AT429" s="70"/>
      <c r="AU429" s="70"/>
      <c r="AV429" s="70"/>
      <c r="AW429" s="70"/>
      <c r="AX429" s="70"/>
      <c r="AY429" s="70"/>
      <c r="AZ429" s="70"/>
      <c r="BA429" s="70"/>
      <c r="BB429" s="70"/>
      <c r="BC429" s="70"/>
      <c r="BD429" s="70"/>
      <c r="BE429" s="70"/>
      <c r="BF429" s="70"/>
      <c r="BG429" s="70"/>
      <c r="BH429" s="70"/>
      <c r="BI429" s="70"/>
      <c r="BJ429" s="70"/>
      <c r="BK429" s="70"/>
      <c r="BL429" s="70"/>
      <c r="BM429" s="70"/>
      <c r="BN429" s="70"/>
      <c r="BO429" s="70"/>
      <c r="BP429" s="70"/>
      <c r="BQ429" s="70"/>
    </row>
    <row r="430" spans="8:69" ht="24" customHeight="1">
      <c r="H430" t="s">
        <v>95</v>
      </c>
      <c r="I430" s="44">
        <v>1</v>
      </c>
      <c r="J430" s="45">
        <v>0</v>
      </c>
      <c r="K430" s="45">
        <v>0</v>
      </c>
      <c r="L430" s="45">
        <v>1</v>
      </c>
      <c r="M430" s="45">
        <v>1</v>
      </c>
      <c r="N430" s="45">
        <v>1</v>
      </c>
      <c r="O430" s="45">
        <v>-1</v>
      </c>
      <c r="P430" s="46">
        <v>1</v>
      </c>
      <c r="Q430" s="70" t="s">
        <v>3</v>
      </c>
      <c r="R430" s="1" t="s">
        <v>77</v>
      </c>
      <c r="S430" s="38">
        <v>2</v>
      </c>
      <c r="T430" s="38">
        <v>2</v>
      </c>
      <c r="U430" s="38">
        <v>1</v>
      </c>
      <c r="V430" s="38">
        <v>1</v>
      </c>
      <c r="W430" s="38">
        <v>0</v>
      </c>
      <c r="X430" s="38">
        <v>1</v>
      </c>
      <c r="Y430" s="38">
        <v>2</v>
      </c>
      <c r="Z430" s="38">
        <v>2</v>
      </c>
      <c r="AA430" s="38">
        <v>1</v>
      </c>
      <c r="AB430" s="38">
        <v>1</v>
      </c>
      <c r="AC430" s="38">
        <v>2</v>
      </c>
      <c r="AD430" s="38"/>
      <c r="AK430" s="68"/>
      <c r="AL430" s="70"/>
      <c r="AM430" s="70"/>
      <c r="AN430" s="70"/>
      <c r="AO430" s="70"/>
      <c r="AP430" s="70"/>
      <c r="AQ430" s="70"/>
      <c r="AR430" s="72" cm="1">
        <f t="array" ref="AR430:BB433">S430:AC433</f>
        <v>2</v>
      </c>
      <c r="AS430" s="73">
        <v>2</v>
      </c>
      <c r="AT430" s="73">
        <v>1</v>
      </c>
      <c r="AU430" s="73">
        <v>1</v>
      </c>
      <c r="AV430" s="73">
        <v>0</v>
      </c>
      <c r="AW430" s="73">
        <v>1</v>
      </c>
      <c r="AX430" s="73">
        <v>2</v>
      </c>
      <c r="AY430" s="73">
        <v>2</v>
      </c>
      <c r="AZ430" s="73">
        <v>1</v>
      </c>
      <c r="BA430" s="73">
        <v>1</v>
      </c>
      <c r="BB430" s="73">
        <v>2</v>
      </c>
      <c r="BC430" s="73"/>
      <c r="BD430" s="70"/>
      <c r="BE430" s="70" t="s">
        <v>3</v>
      </c>
      <c r="BF430" s="72"/>
      <c r="BG430" s="73"/>
      <c r="BH430" s="73"/>
      <c r="BI430" s="73"/>
      <c r="BJ430" s="73"/>
      <c r="BK430" s="73"/>
      <c r="BL430" s="73"/>
      <c r="BM430" s="73"/>
      <c r="BN430" s="73"/>
      <c r="BO430" s="73"/>
      <c r="BP430" s="73" cm="1">
        <f t="array" ref="BP430:BP433">MMULT(_xlfn.ANCHORARRAY(AR430),_xlfn.ANCHORARRAY(BP414))</f>
        <v>1.3427500960012813</v>
      </c>
      <c r="BQ430" s="73"/>
    </row>
    <row r="431" spans="8:69" ht="24" customHeight="1">
      <c r="I431" s="48">
        <v>1</v>
      </c>
      <c r="J431" s="49">
        <v>0</v>
      </c>
      <c r="K431" s="49">
        <v>1</v>
      </c>
      <c r="L431" s="49">
        <v>0</v>
      </c>
      <c r="M431" s="49">
        <v>-1</v>
      </c>
      <c r="N431" s="49">
        <v>0</v>
      </c>
      <c r="O431" s="49">
        <v>0</v>
      </c>
      <c r="P431" s="50">
        <v>1</v>
      </c>
      <c r="Q431" s="70" t="s">
        <v>3</v>
      </c>
      <c r="S431" s="39">
        <v>2</v>
      </c>
      <c r="T431" s="39">
        <v>0</v>
      </c>
      <c r="U431" s="39">
        <v>2</v>
      </c>
      <c r="V431" s="39">
        <v>0</v>
      </c>
      <c r="W431" s="39">
        <v>1</v>
      </c>
      <c r="X431" s="39">
        <v>0</v>
      </c>
      <c r="Y431" s="39">
        <v>2</v>
      </c>
      <c r="Z431" s="39">
        <v>0</v>
      </c>
      <c r="AA431" s="39">
        <v>2</v>
      </c>
      <c r="AB431" s="39">
        <v>0</v>
      </c>
      <c r="AC431" s="39">
        <v>0</v>
      </c>
      <c r="AD431" s="39"/>
      <c r="AK431" s="68"/>
      <c r="AL431" s="70"/>
      <c r="AM431" s="70"/>
      <c r="AN431" s="70"/>
      <c r="AO431" s="70"/>
      <c r="AP431" s="70"/>
      <c r="AQ431" s="70"/>
      <c r="AR431" s="74">
        <v>2</v>
      </c>
      <c r="AS431" s="75">
        <v>0</v>
      </c>
      <c r="AT431" s="75">
        <v>2</v>
      </c>
      <c r="AU431" s="75">
        <v>0</v>
      </c>
      <c r="AV431" s="75">
        <v>1</v>
      </c>
      <c r="AW431" s="75">
        <v>0</v>
      </c>
      <c r="AX431" s="75">
        <v>2</v>
      </c>
      <c r="AY431" s="75">
        <v>0</v>
      </c>
      <c r="AZ431" s="75">
        <v>2</v>
      </c>
      <c r="BA431" s="75">
        <v>0</v>
      </c>
      <c r="BB431" s="75">
        <v>0</v>
      </c>
      <c r="BC431" s="75"/>
      <c r="BD431" s="70"/>
      <c r="BE431" s="70" t="s">
        <v>3</v>
      </c>
      <c r="BF431" s="74"/>
      <c r="BG431" s="75"/>
      <c r="BH431" s="75"/>
      <c r="BI431" s="75"/>
      <c r="BJ431" s="75"/>
      <c r="BK431" s="75"/>
      <c r="BL431" s="75"/>
      <c r="BM431" s="75"/>
      <c r="BN431" s="75"/>
      <c r="BO431" s="75"/>
      <c r="BP431" s="75">
        <v>1.5335620160812722</v>
      </c>
      <c r="BQ431" s="75"/>
    </row>
    <row r="432" spans="8:69" ht="24" customHeight="1">
      <c r="I432" s="48">
        <v>1</v>
      </c>
      <c r="J432" s="49">
        <v>1</v>
      </c>
      <c r="K432" s="49">
        <v>0</v>
      </c>
      <c r="L432" s="49">
        <v>1</v>
      </c>
      <c r="M432" s="49">
        <v>0</v>
      </c>
      <c r="N432" s="49">
        <v>1</v>
      </c>
      <c r="O432" s="49">
        <v>-1</v>
      </c>
      <c r="P432" s="50">
        <v>3</v>
      </c>
      <c r="Q432" s="70" t="s">
        <v>3</v>
      </c>
      <c r="S432" s="39">
        <v>4</v>
      </c>
      <c r="T432" s="39">
        <v>2</v>
      </c>
      <c r="U432" s="39">
        <v>3</v>
      </c>
      <c r="V432" s="39">
        <v>0</v>
      </c>
      <c r="W432" s="39">
        <v>0</v>
      </c>
      <c r="X432" s="39">
        <v>1</v>
      </c>
      <c r="Y432" s="39">
        <v>4</v>
      </c>
      <c r="Z432" s="39">
        <v>2</v>
      </c>
      <c r="AA432" s="39">
        <v>3</v>
      </c>
      <c r="AB432" s="39">
        <v>0</v>
      </c>
      <c r="AC432" s="39">
        <v>2</v>
      </c>
      <c r="AD432" s="39"/>
      <c r="AK432" s="68"/>
      <c r="AL432" s="70"/>
      <c r="AM432" s="70"/>
      <c r="AN432" s="70"/>
      <c r="AO432" s="70"/>
      <c r="AP432" s="70"/>
      <c r="AQ432" s="70"/>
      <c r="AR432" s="74">
        <v>4</v>
      </c>
      <c r="AS432" s="75">
        <v>2</v>
      </c>
      <c r="AT432" s="75">
        <v>3</v>
      </c>
      <c r="AU432" s="75">
        <v>0</v>
      </c>
      <c r="AV432" s="75">
        <v>0</v>
      </c>
      <c r="AW432" s="75">
        <v>1</v>
      </c>
      <c r="AX432" s="75">
        <v>4</v>
      </c>
      <c r="AY432" s="75">
        <v>2</v>
      </c>
      <c r="AZ432" s="75">
        <v>3</v>
      </c>
      <c r="BA432" s="75">
        <v>0</v>
      </c>
      <c r="BB432" s="75">
        <v>2</v>
      </c>
      <c r="BC432" s="75"/>
      <c r="BD432" s="70"/>
      <c r="BE432" s="70" t="s">
        <v>3</v>
      </c>
      <c r="BF432" s="74"/>
      <c r="BG432" s="75"/>
      <c r="BH432" s="75"/>
      <c r="BI432" s="75"/>
      <c r="BJ432" s="75"/>
      <c r="BK432" s="75"/>
      <c r="BL432" s="75"/>
      <c r="BM432" s="75"/>
      <c r="BN432" s="75"/>
      <c r="BO432" s="75"/>
      <c r="BP432" s="75">
        <v>2.7007247953163587</v>
      </c>
      <c r="BQ432" s="75"/>
    </row>
    <row r="433" spans="9:69" ht="24" customHeight="1">
      <c r="I433" s="51">
        <v>0</v>
      </c>
      <c r="J433" s="52">
        <v>1</v>
      </c>
      <c r="K433" s="52">
        <v>0</v>
      </c>
      <c r="L433" s="52">
        <v>2</v>
      </c>
      <c r="M433" s="52">
        <v>1</v>
      </c>
      <c r="N433" s="52">
        <v>0</v>
      </c>
      <c r="O433" s="52">
        <v>2</v>
      </c>
      <c r="P433" s="53">
        <v>1</v>
      </c>
      <c r="Q433" s="70" t="s">
        <v>3</v>
      </c>
      <c r="S433" s="40">
        <v>5</v>
      </c>
      <c r="T433" s="40">
        <v>2</v>
      </c>
      <c r="U433" s="40">
        <v>5</v>
      </c>
      <c r="V433" s="40">
        <v>5</v>
      </c>
      <c r="W433" s="40">
        <v>2</v>
      </c>
      <c r="X433" s="40">
        <v>4</v>
      </c>
      <c r="Y433" s="40">
        <v>5</v>
      </c>
      <c r="Z433" s="40">
        <v>2</v>
      </c>
      <c r="AA433" s="40">
        <v>5</v>
      </c>
      <c r="AB433" s="40">
        <v>5</v>
      </c>
      <c r="AC433" s="40">
        <v>4</v>
      </c>
      <c r="AD433" s="40"/>
      <c r="AK433" s="68"/>
      <c r="AL433" s="70"/>
      <c r="AM433" s="70"/>
      <c r="AN433" s="70"/>
      <c r="AO433" s="70"/>
      <c r="AP433" s="70"/>
      <c r="AQ433" s="70"/>
      <c r="AR433" s="76">
        <v>5</v>
      </c>
      <c r="AS433" s="77">
        <v>2</v>
      </c>
      <c r="AT433" s="77">
        <v>5</v>
      </c>
      <c r="AU433" s="77">
        <v>5</v>
      </c>
      <c r="AV433" s="77">
        <v>2</v>
      </c>
      <c r="AW433" s="77">
        <v>4</v>
      </c>
      <c r="AX433" s="77">
        <v>5</v>
      </c>
      <c r="AY433" s="77">
        <v>2</v>
      </c>
      <c r="AZ433" s="77">
        <v>5</v>
      </c>
      <c r="BA433" s="77">
        <v>5</v>
      </c>
      <c r="BB433" s="77">
        <v>4</v>
      </c>
      <c r="BC433" s="77"/>
      <c r="BD433" s="70"/>
      <c r="BE433" s="70" t="s">
        <v>3</v>
      </c>
      <c r="BF433" s="76"/>
      <c r="BG433" s="77"/>
      <c r="BH433" s="77"/>
      <c r="BI433" s="77"/>
      <c r="BJ433" s="77"/>
      <c r="BK433" s="77"/>
      <c r="BL433" s="77"/>
      <c r="BM433" s="77"/>
      <c r="BN433" s="77"/>
      <c r="BO433" s="77"/>
      <c r="BP433" s="77">
        <v>4.9423335778816098</v>
      </c>
      <c r="BQ433" s="77"/>
    </row>
    <row r="443" spans="9:69" ht="24" customHeight="1">
      <c r="AK443" s="68"/>
      <c r="AL443" s="68"/>
      <c r="AM443" s="68"/>
      <c r="AN443" s="68"/>
      <c r="AO443" s="68"/>
      <c r="AP443" s="68"/>
      <c r="AQ443" s="68"/>
      <c r="AR443" s="70">
        <v>1</v>
      </c>
      <c r="AS443" s="70">
        <v>2</v>
      </c>
      <c r="AT443" s="70">
        <v>3</v>
      </c>
      <c r="AU443" s="70">
        <v>4</v>
      </c>
      <c r="AV443" s="70">
        <v>5</v>
      </c>
      <c r="AW443" s="70">
        <v>6</v>
      </c>
      <c r="AX443" s="70">
        <v>7</v>
      </c>
      <c r="AY443" s="70">
        <v>8</v>
      </c>
      <c r="AZ443" s="70">
        <v>9</v>
      </c>
      <c r="BA443" s="70">
        <v>10</v>
      </c>
      <c r="BB443" s="70">
        <v>11</v>
      </c>
      <c r="BC443" s="70">
        <v>12</v>
      </c>
      <c r="BD443" s="68"/>
      <c r="BE443" s="68"/>
      <c r="BF443" s="68"/>
      <c r="BG443" s="68"/>
      <c r="BH443" s="68"/>
      <c r="BI443" s="68"/>
      <c r="BJ443" s="68"/>
      <c r="BK443" s="68"/>
      <c r="BL443" s="68"/>
      <c r="BM443" s="68"/>
      <c r="BN443" s="68"/>
      <c r="BO443" s="68"/>
      <c r="BP443" s="68"/>
      <c r="BQ443" s="68"/>
    </row>
    <row r="444" spans="9:69" ht="24" customHeight="1">
      <c r="S444" s="1">
        <v>1</v>
      </c>
      <c r="T444" s="1">
        <v>2</v>
      </c>
      <c r="U444" s="1">
        <v>3</v>
      </c>
      <c r="V444" s="1">
        <v>4</v>
      </c>
      <c r="W444" s="1">
        <v>5</v>
      </c>
      <c r="X444" s="1">
        <v>6</v>
      </c>
      <c r="Y444" s="1">
        <v>7</v>
      </c>
      <c r="Z444" s="1">
        <v>8</v>
      </c>
      <c r="AA444" s="1">
        <v>9</v>
      </c>
      <c r="AB444" s="1">
        <v>10</v>
      </c>
      <c r="AC444" s="1">
        <v>11</v>
      </c>
      <c r="AD444" s="1">
        <v>12</v>
      </c>
      <c r="AK444" s="68"/>
      <c r="AL444" s="68"/>
      <c r="AM444" s="68"/>
      <c r="AN444" s="68"/>
      <c r="AO444" s="68"/>
      <c r="AP444" s="68"/>
      <c r="AQ444" s="68"/>
      <c r="AR444" s="70"/>
      <c r="AS444" s="68"/>
      <c r="AT444" s="68"/>
      <c r="AU444" s="68"/>
      <c r="AV444" s="68"/>
      <c r="AW444" s="68"/>
      <c r="AX444" s="68"/>
      <c r="AY444" s="68"/>
      <c r="AZ444" s="68"/>
      <c r="BA444" s="68"/>
      <c r="BB444" s="68"/>
      <c r="BC444" s="68"/>
      <c r="BD444" s="68"/>
      <c r="BE444" s="68"/>
      <c r="BF444" s="68"/>
      <c r="BG444" s="68"/>
      <c r="BH444" s="68"/>
      <c r="BI444" s="68"/>
      <c r="BJ444" s="68"/>
      <c r="BK444" s="68"/>
      <c r="BL444" s="68"/>
      <c r="BM444" s="68"/>
      <c r="BN444" s="68"/>
      <c r="BO444" s="68"/>
      <c r="BP444" s="68"/>
      <c r="BQ444" s="68"/>
    </row>
    <row r="445" spans="9:69" ht="24" customHeight="1">
      <c r="S445" s="1"/>
      <c r="AK445" s="68"/>
      <c r="AL445" s="68"/>
      <c r="AM445" s="68"/>
      <c r="AN445" s="68"/>
      <c r="AO445" s="68"/>
      <c r="AP445" s="68"/>
      <c r="AQ445" s="70"/>
      <c r="AR445" s="72"/>
      <c r="AS445" s="73"/>
      <c r="AT445" s="73"/>
      <c r="AU445" s="73"/>
      <c r="AV445" s="73"/>
      <c r="AW445" s="73"/>
      <c r="AX445" s="73"/>
      <c r="AY445" s="73"/>
      <c r="AZ445" s="73"/>
      <c r="BA445" s="73"/>
      <c r="BB445" s="73"/>
      <c r="BC445" s="73" cm="1">
        <f t="array" ref="BC445:BC448">_xlfn.ANCHORARRAY(AD458)</f>
        <v>2</v>
      </c>
      <c r="BD445" s="68"/>
      <c r="BE445" s="68"/>
      <c r="BF445" s="68"/>
      <c r="BG445" s="68"/>
      <c r="BH445" s="68"/>
      <c r="BI445" s="68"/>
      <c r="BJ445" s="68"/>
      <c r="BK445" s="68"/>
      <c r="BL445" s="68"/>
      <c r="BM445" s="68"/>
      <c r="BN445" s="68"/>
      <c r="BO445" s="68"/>
      <c r="BP445" s="68"/>
      <c r="BQ445" s="68"/>
    </row>
    <row r="446" spans="9:69" ht="24" customHeight="1">
      <c r="S446" s="38">
        <v>1</v>
      </c>
      <c r="T446" s="38">
        <v>0</v>
      </c>
      <c r="U446" s="38">
        <v>0</v>
      </c>
      <c r="V446" s="38">
        <v>0</v>
      </c>
      <c r="W446" s="38">
        <v>0</v>
      </c>
      <c r="X446" s="38">
        <v>1</v>
      </c>
      <c r="Y446" s="38">
        <v>1</v>
      </c>
      <c r="Z446" s="38">
        <v>0</v>
      </c>
      <c r="AA446" s="38">
        <v>0</v>
      </c>
      <c r="AB446" s="38">
        <v>0</v>
      </c>
      <c r="AC446" s="38">
        <v>1</v>
      </c>
      <c r="AD446" s="38">
        <v>1</v>
      </c>
      <c r="AK446" s="68"/>
      <c r="AL446" s="68"/>
      <c r="AM446" s="68"/>
      <c r="AN446" s="68"/>
      <c r="AO446" s="68"/>
      <c r="AP446" s="68"/>
      <c r="AQ446" s="70"/>
      <c r="AR446" s="74"/>
      <c r="AS446" s="75"/>
      <c r="AT446" s="75"/>
      <c r="AU446" s="75"/>
      <c r="AV446" s="75"/>
      <c r="AW446" s="75"/>
      <c r="AX446" s="75"/>
      <c r="AY446" s="75"/>
      <c r="AZ446" s="75"/>
      <c r="BA446" s="75"/>
      <c r="BB446" s="75"/>
      <c r="BC446" s="75">
        <v>1</v>
      </c>
      <c r="BD446" s="68"/>
      <c r="BE446" s="68"/>
      <c r="BF446" s="68"/>
      <c r="BG446" s="68"/>
      <c r="BH446" s="68"/>
      <c r="BI446" s="68"/>
      <c r="BJ446" s="68"/>
      <c r="BK446" s="68"/>
      <c r="BL446" s="68"/>
      <c r="BM446" s="68"/>
      <c r="BN446" s="68"/>
      <c r="BO446" s="68"/>
      <c r="BP446" s="68"/>
      <c r="BQ446" s="68"/>
    </row>
    <row r="447" spans="9:69" ht="24" customHeight="1">
      <c r="S447" s="39">
        <v>0</v>
      </c>
      <c r="T447" s="39">
        <v>1</v>
      </c>
      <c r="U447" s="39">
        <v>0</v>
      </c>
      <c r="V447" s="39">
        <v>0</v>
      </c>
      <c r="W447" s="39">
        <v>0</v>
      </c>
      <c r="X447" s="39">
        <v>1</v>
      </c>
      <c r="Y447" s="39">
        <v>0</v>
      </c>
      <c r="Z447" s="39">
        <v>1</v>
      </c>
      <c r="AA447" s="39">
        <v>0</v>
      </c>
      <c r="AB447" s="39">
        <v>0</v>
      </c>
      <c r="AC447" s="39">
        <v>1</v>
      </c>
      <c r="AD447" s="39">
        <v>0</v>
      </c>
      <c r="AK447" s="68"/>
      <c r="AL447" s="68"/>
      <c r="AM447" s="68"/>
      <c r="AN447" s="68"/>
      <c r="AO447" s="68"/>
      <c r="AP447" s="68"/>
      <c r="AQ447" s="70"/>
      <c r="AR447" s="74"/>
      <c r="AS447" s="75"/>
      <c r="AT447" s="75"/>
      <c r="AU447" s="75"/>
      <c r="AV447" s="75"/>
      <c r="AW447" s="75"/>
      <c r="AX447" s="75"/>
      <c r="AY447" s="75"/>
      <c r="AZ447" s="75"/>
      <c r="BA447" s="75"/>
      <c r="BB447" s="75"/>
      <c r="BC447" s="75">
        <v>3</v>
      </c>
      <c r="BD447" s="68"/>
      <c r="BE447" s="68"/>
      <c r="BF447" s="68"/>
      <c r="BG447" s="68"/>
      <c r="BH447" s="68"/>
      <c r="BI447" s="68"/>
      <c r="BJ447" s="68"/>
      <c r="BK447" s="68"/>
      <c r="BL447" s="68"/>
      <c r="BM447" s="68"/>
      <c r="BN447" s="68"/>
      <c r="BO447" s="68"/>
      <c r="BP447" s="68"/>
      <c r="BQ447" s="68"/>
    </row>
    <row r="448" spans="9:69" ht="24" customHeight="1">
      <c r="S448" s="39">
        <v>0</v>
      </c>
      <c r="T448" s="39">
        <v>1</v>
      </c>
      <c r="U448" s="39">
        <v>1</v>
      </c>
      <c r="V448" s="39">
        <v>1</v>
      </c>
      <c r="W448" s="39">
        <v>1</v>
      </c>
      <c r="X448" s="39">
        <v>0</v>
      </c>
      <c r="Y448" s="39">
        <v>0</v>
      </c>
      <c r="Z448" s="39">
        <v>1</v>
      </c>
      <c r="AA448" s="39">
        <v>1</v>
      </c>
      <c r="AB448" s="39">
        <v>1</v>
      </c>
      <c r="AC448" s="39">
        <v>0</v>
      </c>
      <c r="AD448" s="39">
        <v>0</v>
      </c>
      <c r="AK448" s="68"/>
      <c r="AL448" s="68"/>
      <c r="AM448" s="68"/>
      <c r="AN448" s="68"/>
      <c r="AO448" s="68"/>
      <c r="AP448" s="68"/>
      <c r="AQ448" s="70"/>
      <c r="AR448" s="76"/>
      <c r="AS448" s="77"/>
      <c r="AT448" s="77"/>
      <c r="AU448" s="77"/>
      <c r="AV448" s="77"/>
      <c r="AW448" s="77"/>
      <c r="AX448" s="77"/>
      <c r="AY448" s="77"/>
      <c r="AZ448" s="77"/>
      <c r="BA448" s="77"/>
      <c r="BB448" s="77"/>
      <c r="BC448" s="77">
        <v>1</v>
      </c>
      <c r="BD448" s="68"/>
      <c r="BE448" s="68"/>
      <c r="BF448" s="68"/>
      <c r="BG448" s="68"/>
      <c r="BH448" s="68"/>
      <c r="BI448" s="68"/>
      <c r="BJ448" s="68"/>
      <c r="BK448" s="68"/>
      <c r="BL448" s="68"/>
      <c r="BM448" s="68"/>
      <c r="BN448" s="68"/>
      <c r="BO448" s="68"/>
      <c r="BP448" s="68"/>
      <c r="BQ448" s="68"/>
    </row>
    <row r="449" spans="8:69" ht="24" customHeight="1">
      <c r="S449" s="39">
        <v>1</v>
      </c>
      <c r="T449" s="39">
        <v>0</v>
      </c>
      <c r="U449" s="39">
        <v>1</v>
      </c>
      <c r="V449" s="39">
        <v>1</v>
      </c>
      <c r="W449" s="39">
        <v>0</v>
      </c>
      <c r="X449" s="39">
        <v>0</v>
      </c>
      <c r="Y449" s="39">
        <v>1</v>
      </c>
      <c r="Z449" s="39">
        <v>0</v>
      </c>
      <c r="AA449" s="39">
        <v>1</v>
      </c>
      <c r="AB449" s="39">
        <v>1</v>
      </c>
      <c r="AC449" s="39">
        <v>0</v>
      </c>
      <c r="AD449" s="39">
        <v>1</v>
      </c>
      <c r="AK449" s="68"/>
      <c r="AL449" s="70"/>
      <c r="AM449" s="68"/>
      <c r="AN449" s="68"/>
      <c r="AO449" s="68"/>
      <c r="AP449" s="68"/>
      <c r="AQ449" s="70"/>
      <c r="AR449" s="70" t="s">
        <v>0</v>
      </c>
      <c r="AS449" s="70" t="s">
        <v>0</v>
      </c>
      <c r="AT449" s="70" t="s">
        <v>0</v>
      </c>
      <c r="AU449" s="70" t="s">
        <v>0</v>
      </c>
      <c r="AV449" s="70" t="s">
        <v>0</v>
      </c>
      <c r="AW449" s="70" t="s">
        <v>0</v>
      </c>
      <c r="AX449" s="70" t="s">
        <v>0</v>
      </c>
      <c r="AY449" s="70" t="s">
        <v>0</v>
      </c>
      <c r="AZ449" s="70" t="s">
        <v>0</v>
      </c>
      <c r="BA449" s="70" t="s">
        <v>0</v>
      </c>
      <c r="BB449" s="70" t="s">
        <v>0</v>
      </c>
      <c r="BC449" s="70" t="s">
        <v>0</v>
      </c>
      <c r="BD449" s="68"/>
      <c r="BE449" s="68"/>
      <c r="BF449" s="68"/>
      <c r="BG449" s="68"/>
      <c r="BH449" s="68"/>
      <c r="BI449" s="68"/>
      <c r="BJ449" s="68"/>
      <c r="BK449" s="68"/>
      <c r="BL449" s="68"/>
      <c r="BM449" s="68"/>
      <c r="BN449" s="68"/>
      <c r="BO449" s="68"/>
      <c r="BP449" s="68"/>
      <c r="BQ449" s="68"/>
    </row>
    <row r="450" spans="8:69" ht="24" customHeight="1">
      <c r="S450" s="39">
        <v>0</v>
      </c>
      <c r="T450" s="39">
        <v>1</v>
      </c>
      <c r="U450" s="39">
        <v>0</v>
      </c>
      <c r="V450" s="39">
        <v>1</v>
      </c>
      <c r="W450" s="39">
        <v>0</v>
      </c>
      <c r="X450" s="39">
        <v>1</v>
      </c>
      <c r="Y450" s="39">
        <v>0</v>
      </c>
      <c r="Z450" s="39">
        <v>1</v>
      </c>
      <c r="AA450" s="39">
        <v>0</v>
      </c>
      <c r="AB450" s="39">
        <v>1</v>
      </c>
      <c r="AC450" s="39">
        <v>1</v>
      </c>
      <c r="AD450" s="39">
        <v>1</v>
      </c>
      <c r="AK450" s="91" t="s">
        <v>96</v>
      </c>
      <c r="AR450" s="68"/>
      <c r="AS450" s="68"/>
      <c r="AT450" s="68"/>
      <c r="AU450" s="68"/>
      <c r="AV450" s="68"/>
      <c r="AW450" s="68"/>
      <c r="AX450" s="68"/>
      <c r="AY450" s="68"/>
      <c r="AZ450" s="68"/>
      <c r="BA450" s="68"/>
      <c r="BB450" s="68"/>
      <c r="BC450" s="68"/>
      <c r="BD450" s="68"/>
      <c r="BE450" s="68"/>
      <c r="BF450" s="68"/>
      <c r="BG450" s="68"/>
      <c r="BH450" s="68"/>
      <c r="BI450" s="68"/>
      <c r="BJ450" s="68"/>
      <c r="BK450" s="68"/>
      <c r="BL450" s="68"/>
      <c r="BM450" s="68"/>
      <c r="BN450" s="68"/>
      <c r="BO450" s="68"/>
      <c r="BP450" s="68"/>
      <c r="BQ450" s="68"/>
    </row>
    <row r="451" spans="8:69" ht="24" customHeight="1">
      <c r="S451" s="39">
        <v>0</v>
      </c>
      <c r="T451" s="39">
        <v>1</v>
      </c>
      <c r="U451" s="39">
        <v>0</v>
      </c>
      <c r="V451" s="39">
        <v>0</v>
      </c>
      <c r="W451" s="39">
        <v>1</v>
      </c>
      <c r="X451" s="39">
        <v>0</v>
      </c>
      <c r="Y451" s="39">
        <v>0</v>
      </c>
      <c r="Z451" s="39">
        <v>1</v>
      </c>
      <c r="AA451" s="39">
        <v>0</v>
      </c>
      <c r="AB451" s="39">
        <v>0</v>
      </c>
      <c r="AC451" s="39">
        <v>1</v>
      </c>
      <c r="AD451" s="39">
        <v>0</v>
      </c>
      <c r="AK451" s="68"/>
      <c r="AL451" s="78" cm="1">
        <f t="array" ref="AL451:AO462">TRANSPOSE(S463:AD466)</f>
        <v>5</v>
      </c>
      <c r="AM451" s="79">
        <v>4</v>
      </c>
      <c r="AN451" s="79">
        <v>0</v>
      </c>
      <c r="AO451" s="80">
        <v>4</v>
      </c>
      <c r="AP451" s="70" t="s">
        <v>3</v>
      </c>
      <c r="AQ451" s="68"/>
      <c r="AR451" s="70"/>
      <c r="AS451" s="70"/>
      <c r="AT451" s="70"/>
      <c r="AU451" s="70"/>
      <c r="AV451" s="70"/>
      <c r="AW451" s="70"/>
      <c r="AX451" s="68"/>
      <c r="AY451" s="68"/>
      <c r="AZ451" s="68"/>
      <c r="BB451" s="68"/>
      <c r="BC451" s="68" cm="1">
        <f t="array" ref="BC451:BC462">MMULT(_xlfn.ANCHORARRAY(AL451),_xlfn.ANCHORARRAY(BC445))</f>
        <v>18</v>
      </c>
      <c r="BD451" s="68"/>
      <c r="BE451" s="70" t="s">
        <v>3</v>
      </c>
      <c r="BF451" s="18"/>
      <c r="BG451" s="18"/>
      <c r="BH451" s="18"/>
      <c r="BI451" s="18"/>
      <c r="BJ451" s="18"/>
      <c r="BK451" s="18"/>
      <c r="BL451" s="18"/>
      <c r="BM451" s="18"/>
      <c r="BN451" s="18"/>
      <c r="BO451" s="18"/>
      <c r="BP451" s="18"/>
      <c r="BQ451" s="18" cm="1">
        <f t="array" ref="BQ451:BQ462">_xlfn.LET(_xlpm.x,_xlfn.ANCHORARRAY(BC451), EXP(_xlpm.x) / SUM(EXP(_xlpm.x)))</f>
        <v>0.33325600746901141</v>
      </c>
    </row>
    <row r="452" spans="8:69" ht="24" customHeight="1">
      <c r="S452" s="39">
        <v>1</v>
      </c>
      <c r="T452" s="39">
        <v>0</v>
      </c>
      <c r="U452" s="39">
        <v>1</v>
      </c>
      <c r="V452" s="39">
        <v>1</v>
      </c>
      <c r="W452" s="39">
        <v>1</v>
      </c>
      <c r="X452" s="39">
        <v>1</v>
      </c>
      <c r="Y452" s="39">
        <v>1</v>
      </c>
      <c r="Z452" s="39">
        <v>0</v>
      </c>
      <c r="AA452" s="39">
        <v>1</v>
      </c>
      <c r="AB452" s="39">
        <v>1</v>
      </c>
      <c r="AC452" s="39">
        <v>1</v>
      </c>
      <c r="AD452" s="39">
        <v>0</v>
      </c>
      <c r="AK452" s="68"/>
      <c r="AL452" s="81">
        <v>2</v>
      </c>
      <c r="AM452" s="82">
        <v>2</v>
      </c>
      <c r="AN452" s="82">
        <v>1</v>
      </c>
      <c r="AO452" s="77">
        <v>3</v>
      </c>
      <c r="AP452" s="70" t="s">
        <v>3</v>
      </c>
      <c r="AQ452" s="68"/>
      <c r="AR452" s="70"/>
      <c r="AS452" s="70"/>
      <c r="AT452" s="70"/>
      <c r="AU452" s="70"/>
      <c r="AV452" s="70"/>
      <c r="AW452" s="70"/>
      <c r="AX452" s="68"/>
      <c r="AY452" s="68"/>
      <c r="AZ452" s="68"/>
      <c r="BA452" s="68"/>
      <c r="BB452" s="68"/>
      <c r="BC452" s="68">
        <v>12</v>
      </c>
      <c r="BD452" s="68"/>
      <c r="BE452" s="70" t="s">
        <v>3</v>
      </c>
      <c r="BF452" s="87"/>
      <c r="BG452" s="88"/>
      <c r="BH452" s="88"/>
      <c r="BI452" s="88"/>
      <c r="BJ452" s="88"/>
      <c r="BK452" s="88"/>
      <c r="BL452" s="88"/>
      <c r="BM452" s="88"/>
      <c r="BN452" s="88"/>
      <c r="BO452" s="88"/>
      <c r="BP452" s="88"/>
      <c r="BQ452" s="19">
        <v>8.2605905390095214E-4</v>
      </c>
    </row>
    <row r="453" spans="8:69" ht="24" customHeight="1">
      <c r="S453" s="40">
        <v>1</v>
      </c>
      <c r="T453" s="40">
        <v>0</v>
      </c>
      <c r="U453" s="40">
        <v>1</v>
      </c>
      <c r="V453" s="40">
        <v>0</v>
      </c>
      <c r="W453" s="40">
        <v>0</v>
      </c>
      <c r="X453" s="40">
        <v>0</v>
      </c>
      <c r="Y453" s="40">
        <v>1</v>
      </c>
      <c r="Z453" s="40">
        <v>0</v>
      </c>
      <c r="AA453" s="40">
        <v>1</v>
      </c>
      <c r="AB453" s="40">
        <v>0</v>
      </c>
      <c r="AC453" s="40">
        <v>0</v>
      </c>
      <c r="AD453" s="40">
        <v>0</v>
      </c>
      <c r="AK453" s="68"/>
      <c r="AL453" s="81">
        <v>4</v>
      </c>
      <c r="AM453" s="82">
        <v>4</v>
      </c>
      <c r="AN453" s="82">
        <v>0</v>
      </c>
      <c r="AO453" s="77">
        <v>5</v>
      </c>
      <c r="AP453" s="70" t="s">
        <v>3</v>
      </c>
      <c r="AQ453" s="68"/>
      <c r="AR453" s="70"/>
      <c r="AS453" s="70"/>
      <c r="AT453" s="70"/>
      <c r="AU453" s="70"/>
      <c r="AV453" s="70"/>
      <c r="AW453" s="70"/>
      <c r="AX453" s="68"/>
      <c r="AY453" s="68"/>
      <c r="AZ453" s="68"/>
      <c r="BA453" s="68"/>
      <c r="BB453" s="68"/>
      <c r="BC453" s="68">
        <v>17</v>
      </c>
      <c r="BD453" s="68"/>
      <c r="BE453" s="70" t="s">
        <v>3</v>
      </c>
      <c r="BF453" s="87"/>
      <c r="BG453" s="88"/>
      <c r="BH453" s="88"/>
      <c r="BI453" s="88"/>
      <c r="BJ453" s="88"/>
      <c r="BK453" s="88"/>
      <c r="BL453" s="88"/>
      <c r="BM453" s="88"/>
      <c r="BN453" s="88"/>
      <c r="BO453" s="88"/>
      <c r="BP453" s="88"/>
      <c r="BQ453" s="19">
        <v>0.12259803379472592</v>
      </c>
    </row>
    <row r="454" spans="8:69" ht="24" customHeight="1">
      <c r="S454" s="70" t="s">
        <v>0</v>
      </c>
      <c r="T454" s="70" t="s">
        <v>0</v>
      </c>
      <c r="U454" s="70" t="s">
        <v>0</v>
      </c>
      <c r="V454" s="70" t="s">
        <v>0</v>
      </c>
      <c r="W454" s="70" t="s">
        <v>0</v>
      </c>
      <c r="X454" s="70" t="s">
        <v>0</v>
      </c>
      <c r="Y454" s="70" t="s">
        <v>0</v>
      </c>
      <c r="Z454" s="70" t="s">
        <v>0</v>
      </c>
      <c r="AA454" s="70" t="s">
        <v>0</v>
      </c>
      <c r="AB454" s="70" t="s">
        <v>0</v>
      </c>
      <c r="AC454" s="70" t="s">
        <v>0</v>
      </c>
      <c r="AD454" s="70" t="s">
        <v>0</v>
      </c>
      <c r="AK454" s="68"/>
      <c r="AL454" s="81">
        <v>4</v>
      </c>
      <c r="AM454" s="82">
        <v>2</v>
      </c>
      <c r="AN454" s="82">
        <v>0</v>
      </c>
      <c r="AO454" s="77">
        <v>5</v>
      </c>
      <c r="AP454" s="70" t="s">
        <v>3</v>
      </c>
      <c r="AQ454" s="68"/>
      <c r="AR454" s="70"/>
      <c r="AS454" s="70"/>
      <c r="AT454" s="70"/>
      <c r="AU454" s="70"/>
      <c r="AV454" s="70"/>
      <c r="AW454" s="70"/>
      <c r="AX454" s="68"/>
      <c r="AY454" s="68"/>
      <c r="AZ454" s="68"/>
      <c r="BA454" s="68"/>
      <c r="BB454" s="68"/>
      <c r="BC454" s="68">
        <v>15</v>
      </c>
      <c r="BD454" s="68"/>
      <c r="BE454" s="70" t="s">
        <v>3</v>
      </c>
      <c r="BF454" s="87"/>
      <c r="BG454" s="88"/>
      <c r="BH454" s="88"/>
      <c r="BI454" s="88"/>
      <c r="BJ454" s="88"/>
      <c r="BK454" s="88"/>
      <c r="BL454" s="88"/>
      <c r="BM454" s="88"/>
      <c r="BN454" s="88"/>
      <c r="BO454" s="88"/>
      <c r="BP454" s="88"/>
      <c r="BQ454" s="19">
        <v>1.6591839627861048E-2</v>
      </c>
    </row>
    <row r="455" spans="8:69" ht="24" customHeight="1">
      <c r="AK455" s="68"/>
      <c r="AL455" s="81">
        <v>3</v>
      </c>
      <c r="AM455" s="82">
        <v>1</v>
      </c>
      <c r="AN455" s="82">
        <v>-1</v>
      </c>
      <c r="AO455" s="77">
        <v>3</v>
      </c>
      <c r="AP455" s="70" t="s">
        <v>3</v>
      </c>
      <c r="AQ455" s="68"/>
      <c r="AR455" s="70"/>
      <c r="AS455" s="70"/>
      <c r="AT455" s="70"/>
      <c r="AU455" s="70"/>
      <c r="AV455" s="70"/>
      <c r="AW455" s="70"/>
      <c r="AX455" s="68"/>
      <c r="AY455" s="68"/>
      <c r="AZ455" s="68"/>
      <c r="BA455" s="68"/>
      <c r="BB455" s="68"/>
      <c r="BC455" s="68">
        <v>7</v>
      </c>
      <c r="BD455" s="68"/>
      <c r="BE455" s="70" t="s">
        <v>3</v>
      </c>
      <c r="BF455" s="87"/>
      <c r="BG455" s="88"/>
      <c r="BH455" s="88"/>
      <c r="BI455" s="88"/>
      <c r="BJ455" s="88"/>
      <c r="BK455" s="88"/>
      <c r="BL455" s="88"/>
      <c r="BM455" s="88"/>
      <c r="BN455" s="88"/>
      <c r="BO455" s="88"/>
      <c r="BP455" s="88"/>
      <c r="BQ455" s="19">
        <v>5.5659421232992999E-6</v>
      </c>
    </row>
    <row r="456" spans="8:69" ht="24" customHeight="1">
      <c r="AK456" s="68"/>
      <c r="AL456" s="81">
        <v>4</v>
      </c>
      <c r="AM456" s="82">
        <v>2</v>
      </c>
      <c r="AN456" s="82">
        <v>0</v>
      </c>
      <c r="AO456" s="77">
        <v>4</v>
      </c>
      <c r="AP456" s="70" t="s">
        <v>3</v>
      </c>
      <c r="AQ456" s="68"/>
      <c r="AR456" s="70"/>
      <c r="AS456" s="70"/>
      <c r="AT456" s="70"/>
      <c r="AU456" s="70"/>
      <c r="AV456" s="70"/>
      <c r="AW456" s="70"/>
      <c r="AX456" s="68"/>
      <c r="AY456" s="68"/>
      <c r="AZ456" s="68"/>
      <c r="BA456" s="68"/>
      <c r="BB456" s="68"/>
      <c r="BC456" s="68">
        <v>14</v>
      </c>
      <c r="BD456" s="68"/>
      <c r="BE456" s="70" t="s">
        <v>3</v>
      </c>
      <c r="BF456" s="87"/>
      <c r="BG456" s="88"/>
      <c r="BH456" s="88"/>
      <c r="BI456" s="88"/>
      <c r="BJ456" s="88"/>
      <c r="BK456" s="88"/>
      <c r="BL456" s="88"/>
      <c r="BM456" s="88"/>
      <c r="BN456" s="88"/>
      <c r="BO456" s="88"/>
      <c r="BP456" s="88"/>
      <c r="BQ456" s="19">
        <v>6.1037966903037134E-3</v>
      </c>
    </row>
    <row r="457" spans="8:69" ht="24" customHeight="1">
      <c r="AK457" s="68"/>
      <c r="AL457" s="81">
        <v>5</v>
      </c>
      <c r="AM457" s="82">
        <v>4</v>
      </c>
      <c r="AN457" s="82">
        <v>0</v>
      </c>
      <c r="AO457" s="77">
        <v>4</v>
      </c>
      <c r="AP457" s="70" t="s">
        <v>3</v>
      </c>
      <c r="AQ457" s="68"/>
      <c r="AR457" s="68"/>
      <c r="AS457" s="68"/>
      <c r="AT457" s="68"/>
      <c r="AU457" s="68"/>
      <c r="AV457" s="68"/>
      <c r="AW457" s="68"/>
      <c r="AX457" s="68"/>
      <c r="AY457" s="68"/>
      <c r="AZ457" s="68"/>
      <c r="BA457" s="68"/>
      <c r="BB457" s="68"/>
      <c r="BC457" s="68">
        <v>18</v>
      </c>
      <c r="BD457" s="68"/>
      <c r="BE457" s="70" t="s">
        <v>3</v>
      </c>
      <c r="BF457" s="87"/>
      <c r="BG457" s="88"/>
      <c r="BH457" s="88"/>
      <c r="BI457" s="88"/>
      <c r="BJ457" s="88"/>
      <c r="BK457" s="88"/>
      <c r="BL457" s="88"/>
      <c r="BM457" s="88"/>
      <c r="BN457" s="88"/>
      <c r="BO457" s="88"/>
      <c r="BP457" s="88"/>
      <c r="BQ457" s="19">
        <v>0.33325600746901141</v>
      </c>
    </row>
    <row r="458" spans="8:69" ht="24" customHeight="1">
      <c r="H458" t="s">
        <v>93</v>
      </c>
      <c r="I458" s="44">
        <v>0</v>
      </c>
      <c r="J458" s="45">
        <v>1</v>
      </c>
      <c r="K458" s="45">
        <v>1</v>
      </c>
      <c r="L458" s="45">
        <v>1</v>
      </c>
      <c r="M458" s="45">
        <v>1</v>
      </c>
      <c r="N458" s="45">
        <v>1</v>
      </c>
      <c r="O458" s="45">
        <v>2</v>
      </c>
      <c r="P458" s="46">
        <v>1</v>
      </c>
      <c r="Q458" s="70" t="s">
        <v>3</v>
      </c>
      <c r="R458" s="1" t="s">
        <v>72</v>
      </c>
      <c r="AB458" s="38"/>
      <c r="AC458" s="38"/>
      <c r="AD458" s="38" cm="1">
        <f t="array" ref="AD458:AD461">MMULT(I458:P461,AD446:AD453)</f>
        <v>2</v>
      </c>
      <c r="AK458" s="68"/>
      <c r="AL458" s="81">
        <v>2</v>
      </c>
      <c r="AM458" s="82">
        <v>2</v>
      </c>
      <c r="AN458" s="82">
        <v>1</v>
      </c>
      <c r="AO458" s="77">
        <v>3</v>
      </c>
      <c r="AP458" s="70" t="s">
        <v>3</v>
      </c>
      <c r="AQ458" s="68"/>
      <c r="AR458" s="68"/>
      <c r="AS458" s="68"/>
      <c r="AT458" s="68"/>
      <c r="AU458" s="68"/>
      <c r="AV458" s="68"/>
      <c r="AW458" s="68"/>
      <c r="AX458" s="68"/>
      <c r="AY458" s="68"/>
      <c r="AZ458" s="68"/>
      <c r="BA458" s="68"/>
      <c r="BB458" s="68"/>
      <c r="BC458" s="68">
        <v>12</v>
      </c>
      <c r="BD458" s="68"/>
      <c r="BE458" s="70" t="s">
        <v>3</v>
      </c>
      <c r="BF458" s="87"/>
      <c r="BG458" s="88"/>
      <c r="BH458" s="88"/>
      <c r="BI458" s="88"/>
      <c r="BJ458" s="88"/>
      <c r="BK458" s="88"/>
      <c r="BL458" s="88"/>
      <c r="BM458" s="88"/>
      <c r="BN458" s="88"/>
      <c r="BO458" s="88"/>
      <c r="BP458" s="88"/>
      <c r="BQ458" s="19">
        <v>8.2605905390095214E-4</v>
      </c>
    </row>
    <row r="459" spans="8:69" ht="24" customHeight="1">
      <c r="I459" s="48">
        <v>1</v>
      </c>
      <c r="J459" s="49">
        <v>0</v>
      </c>
      <c r="K459" s="49">
        <v>0</v>
      </c>
      <c r="L459" s="49">
        <v>0</v>
      </c>
      <c r="M459" s="49">
        <v>0</v>
      </c>
      <c r="N459" s="49">
        <v>0</v>
      </c>
      <c r="O459" s="49">
        <v>0</v>
      </c>
      <c r="P459" s="50">
        <v>-1</v>
      </c>
      <c r="Q459" s="70" t="s">
        <v>3</v>
      </c>
      <c r="AB459" s="39"/>
      <c r="AC459" s="39"/>
      <c r="AD459" s="39">
        <v>1</v>
      </c>
      <c r="AK459" s="68"/>
      <c r="AL459" s="81">
        <v>4</v>
      </c>
      <c r="AM459" s="82">
        <v>4</v>
      </c>
      <c r="AN459" s="82">
        <v>0</v>
      </c>
      <c r="AO459" s="77">
        <v>5</v>
      </c>
      <c r="AP459" s="70" t="s">
        <v>3</v>
      </c>
      <c r="AQ459" s="68"/>
      <c r="AR459" s="68"/>
      <c r="AS459" s="68"/>
      <c r="AT459" s="68"/>
      <c r="AU459" s="68"/>
      <c r="AV459" s="68"/>
      <c r="AW459" s="68"/>
      <c r="AX459" s="68"/>
      <c r="AY459" s="68"/>
      <c r="AZ459" s="68"/>
      <c r="BA459" s="68"/>
      <c r="BB459" s="68"/>
      <c r="BC459" s="68">
        <v>17</v>
      </c>
      <c r="BD459" s="68"/>
      <c r="BE459" s="70" t="s">
        <v>3</v>
      </c>
      <c r="BF459" s="87"/>
      <c r="BG459" s="88"/>
      <c r="BH459" s="88"/>
      <c r="BI459" s="88"/>
      <c r="BJ459" s="88"/>
      <c r="BK459" s="88"/>
      <c r="BL459" s="88"/>
      <c r="BM459" s="88"/>
      <c r="BN459" s="88"/>
      <c r="BO459" s="88"/>
      <c r="BP459" s="88"/>
      <c r="BQ459" s="19">
        <v>0.12259803379472592</v>
      </c>
    </row>
    <row r="460" spans="8:69" ht="24" customHeight="1">
      <c r="I460" s="48">
        <v>1</v>
      </c>
      <c r="J460" s="49">
        <v>1</v>
      </c>
      <c r="K460" s="49">
        <v>0</v>
      </c>
      <c r="L460" s="49">
        <v>1</v>
      </c>
      <c r="M460" s="49">
        <v>1</v>
      </c>
      <c r="N460" s="49">
        <v>0</v>
      </c>
      <c r="O460" s="49">
        <v>0</v>
      </c>
      <c r="P460" s="50">
        <v>-1</v>
      </c>
      <c r="Q460" s="70" t="s">
        <v>3</v>
      </c>
      <c r="AB460" s="39"/>
      <c r="AC460" s="39"/>
      <c r="AD460" s="39">
        <v>3</v>
      </c>
      <c r="AK460" s="68"/>
      <c r="AL460" s="81">
        <v>4</v>
      </c>
      <c r="AM460" s="82">
        <v>2</v>
      </c>
      <c r="AN460" s="82">
        <v>0</v>
      </c>
      <c r="AO460" s="77">
        <v>5</v>
      </c>
      <c r="AP460" s="70" t="s">
        <v>3</v>
      </c>
      <c r="AQ460" s="68"/>
      <c r="AR460" s="68"/>
      <c r="AS460" s="68"/>
      <c r="AT460" s="68"/>
      <c r="AU460" s="68"/>
      <c r="AV460" s="68"/>
      <c r="AW460" s="68"/>
      <c r="AX460" s="68"/>
      <c r="AY460" s="68"/>
      <c r="AZ460" s="68"/>
      <c r="BA460" s="68"/>
      <c r="BB460" s="68"/>
      <c r="BC460" s="68">
        <v>15</v>
      </c>
      <c r="BD460" s="68"/>
      <c r="BE460" s="70" t="s">
        <v>3</v>
      </c>
      <c r="BF460" s="87"/>
      <c r="BG460" s="88"/>
      <c r="BH460" s="88"/>
      <c r="BI460" s="88"/>
      <c r="BJ460" s="88"/>
      <c r="BK460" s="88"/>
      <c r="BL460" s="88"/>
      <c r="BM460" s="88"/>
      <c r="BN460" s="88"/>
      <c r="BO460" s="88"/>
      <c r="BP460" s="88"/>
      <c r="BQ460" s="19">
        <v>1.6591839627861048E-2</v>
      </c>
    </row>
    <row r="461" spans="8:69" ht="24" customHeight="1">
      <c r="I461" s="51">
        <v>0</v>
      </c>
      <c r="J461" s="52">
        <v>1</v>
      </c>
      <c r="K461" s="52">
        <v>1</v>
      </c>
      <c r="L461" s="52">
        <v>0</v>
      </c>
      <c r="M461" s="52">
        <v>1</v>
      </c>
      <c r="N461" s="52">
        <v>2</v>
      </c>
      <c r="O461" s="52">
        <v>2</v>
      </c>
      <c r="P461" s="53">
        <v>1</v>
      </c>
      <c r="Q461" s="70" t="s">
        <v>3</v>
      </c>
      <c r="AB461" s="40"/>
      <c r="AC461" s="40"/>
      <c r="AD461" s="40">
        <v>1</v>
      </c>
      <c r="AK461" s="68"/>
      <c r="AL461" s="81">
        <v>5</v>
      </c>
      <c r="AM461" s="82">
        <v>2</v>
      </c>
      <c r="AN461" s="82">
        <v>0</v>
      </c>
      <c r="AO461" s="77">
        <v>4</v>
      </c>
      <c r="AP461" s="70" t="s">
        <v>3</v>
      </c>
      <c r="AQ461" s="68"/>
      <c r="AR461" s="68"/>
      <c r="AS461" s="68"/>
      <c r="AT461" s="68"/>
      <c r="AU461" s="68"/>
      <c r="AV461" s="68"/>
      <c r="AW461" s="68"/>
      <c r="AX461" s="68"/>
      <c r="AY461" s="68"/>
      <c r="AZ461" s="68"/>
      <c r="BA461" s="68"/>
      <c r="BB461" s="68"/>
      <c r="BC461" s="68">
        <v>16</v>
      </c>
      <c r="BD461" s="68"/>
      <c r="BE461" s="70" t="s">
        <v>3</v>
      </c>
      <c r="BF461" s="87"/>
      <c r="BG461" s="88"/>
      <c r="BH461" s="88"/>
      <c r="BI461" s="88"/>
      <c r="BJ461" s="88"/>
      <c r="BK461" s="88"/>
      <c r="BL461" s="88"/>
      <c r="BM461" s="88"/>
      <c r="BN461" s="88"/>
      <c r="BO461" s="88"/>
      <c r="BP461" s="88"/>
      <c r="BQ461" s="19">
        <v>4.5101296161121365E-2</v>
      </c>
    </row>
    <row r="462" spans="8:69" ht="24" customHeight="1">
      <c r="AK462" s="68"/>
      <c r="AL462" s="81">
        <v>3</v>
      </c>
      <c r="AM462" s="82">
        <v>2</v>
      </c>
      <c r="AN462" s="82">
        <v>1</v>
      </c>
      <c r="AO462" s="77">
        <v>2</v>
      </c>
      <c r="AP462" s="70" t="s">
        <v>3</v>
      </c>
      <c r="AQ462" s="68"/>
      <c r="AR462" s="68"/>
      <c r="AS462" s="68"/>
      <c r="AT462" s="68"/>
      <c r="AU462" s="68"/>
      <c r="AV462" s="68"/>
      <c r="AW462" s="68"/>
      <c r="AX462" s="68"/>
      <c r="AY462" s="68"/>
      <c r="AZ462" s="68"/>
      <c r="BA462" s="68"/>
      <c r="BB462" s="68"/>
      <c r="BC462" s="68">
        <v>13</v>
      </c>
      <c r="BD462" s="68"/>
      <c r="BE462" s="70" t="s">
        <v>3</v>
      </c>
      <c r="BF462" s="89"/>
      <c r="BG462" s="90"/>
      <c r="BH462" s="90"/>
      <c r="BI462" s="90"/>
      <c r="BJ462" s="90"/>
      <c r="BK462" s="90"/>
      <c r="BL462" s="90"/>
      <c r="BM462" s="90"/>
      <c r="BN462" s="90"/>
      <c r="BO462" s="90"/>
      <c r="BP462" s="90"/>
      <c r="BQ462" s="20">
        <v>2.2454613154530294E-3</v>
      </c>
    </row>
    <row r="463" spans="8:69" ht="24" customHeight="1">
      <c r="H463" t="s">
        <v>94</v>
      </c>
      <c r="I463" s="44">
        <v>1</v>
      </c>
      <c r="J463" s="45">
        <v>0</v>
      </c>
      <c r="K463" s="45">
        <v>0</v>
      </c>
      <c r="L463" s="45">
        <v>1</v>
      </c>
      <c r="M463" s="45">
        <v>1</v>
      </c>
      <c r="N463" s="45">
        <v>1</v>
      </c>
      <c r="O463" s="45">
        <v>2</v>
      </c>
      <c r="P463" s="46">
        <v>1</v>
      </c>
      <c r="Q463" s="70" t="s">
        <v>3</v>
      </c>
      <c r="R463" s="1" t="s">
        <v>75</v>
      </c>
      <c r="S463" s="38" cm="1">
        <f t="array" ref="S463:AD470">MMULT(I463:P470,S446:AD453)</f>
        <v>5</v>
      </c>
      <c r="T463" s="38">
        <v>2</v>
      </c>
      <c r="U463" s="38">
        <v>4</v>
      </c>
      <c r="V463" s="38">
        <v>4</v>
      </c>
      <c r="W463" s="38">
        <v>3</v>
      </c>
      <c r="X463" s="38">
        <v>4</v>
      </c>
      <c r="Y463" s="38">
        <v>5</v>
      </c>
      <c r="Z463" s="38">
        <v>2</v>
      </c>
      <c r="AA463" s="38">
        <v>4</v>
      </c>
      <c r="AB463" s="38">
        <v>4</v>
      </c>
      <c r="AC463" s="38">
        <v>5</v>
      </c>
      <c r="AD463" s="38">
        <v>3</v>
      </c>
      <c r="AK463" s="68"/>
      <c r="AL463" s="70"/>
      <c r="AM463" s="70"/>
      <c r="AN463" s="70"/>
      <c r="AO463" s="70"/>
      <c r="AP463" s="70"/>
      <c r="AQ463" s="68"/>
      <c r="AR463" s="68"/>
      <c r="AS463" s="68"/>
      <c r="AT463" s="68"/>
      <c r="AU463" s="68"/>
      <c r="AV463" s="68"/>
      <c r="AW463" s="68"/>
      <c r="AX463" s="68"/>
      <c r="AY463" s="68"/>
      <c r="AZ463" s="68"/>
      <c r="BA463" s="68"/>
      <c r="BB463" s="68"/>
      <c r="BC463" s="68"/>
      <c r="BD463" s="68"/>
      <c r="BE463" s="68"/>
      <c r="BF463" s="70"/>
      <c r="BG463" s="70"/>
      <c r="BH463" s="70"/>
      <c r="BI463" s="70"/>
      <c r="BJ463" s="70"/>
      <c r="BK463" s="70"/>
      <c r="BL463" s="70"/>
      <c r="BM463" s="70"/>
      <c r="BN463" s="70"/>
      <c r="BO463" s="70"/>
      <c r="BP463" s="70"/>
      <c r="BQ463" s="70"/>
    </row>
    <row r="464" spans="8:69" ht="24" customHeight="1">
      <c r="I464" s="48">
        <v>1</v>
      </c>
      <c r="J464" s="49">
        <v>0</v>
      </c>
      <c r="K464" s="49">
        <v>1</v>
      </c>
      <c r="L464" s="49">
        <v>0</v>
      </c>
      <c r="M464" s="49">
        <v>1</v>
      </c>
      <c r="N464" s="49">
        <v>0</v>
      </c>
      <c r="O464" s="49">
        <v>0</v>
      </c>
      <c r="P464" s="50">
        <v>3</v>
      </c>
      <c r="Q464" s="70" t="s">
        <v>3</v>
      </c>
      <c r="S464" s="39">
        <v>4</v>
      </c>
      <c r="T464" s="39">
        <v>2</v>
      </c>
      <c r="U464" s="39">
        <v>4</v>
      </c>
      <c r="V464" s="39">
        <v>2</v>
      </c>
      <c r="W464" s="39">
        <v>1</v>
      </c>
      <c r="X464" s="39">
        <v>2</v>
      </c>
      <c r="Y464" s="39">
        <v>4</v>
      </c>
      <c r="Z464" s="39">
        <v>2</v>
      </c>
      <c r="AA464" s="39">
        <v>4</v>
      </c>
      <c r="AB464" s="39">
        <v>2</v>
      </c>
      <c r="AC464" s="39">
        <v>2</v>
      </c>
      <c r="AD464" s="39">
        <v>2</v>
      </c>
      <c r="AK464" s="68"/>
      <c r="AL464" s="70"/>
      <c r="AM464" s="70"/>
      <c r="AN464" s="70"/>
      <c r="AO464" s="70"/>
      <c r="AP464" s="70"/>
      <c r="AR464" s="68"/>
      <c r="AS464" s="68"/>
      <c r="AT464" s="68"/>
      <c r="AU464" s="68"/>
      <c r="AV464" s="68"/>
      <c r="AW464" s="68"/>
      <c r="AX464" s="68"/>
      <c r="AY464" s="68"/>
      <c r="AZ464" s="68"/>
      <c r="BA464" s="68"/>
      <c r="BB464" s="68"/>
      <c r="BC464" s="68"/>
      <c r="BD464" s="68"/>
      <c r="BE464" s="68"/>
      <c r="BF464" s="70" t="s">
        <v>0</v>
      </c>
      <c r="BG464" s="70" t="s">
        <v>0</v>
      </c>
      <c r="BH464" s="70" t="s">
        <v>0</v>
      </c>
      <c r="BI464" s="70" t="s">
        <v>0</v>
      </c>
      <c r="BJ464" s="70" t="s">
        <v>0</v>
      </c>
      <c r="BK464" s="70" t="s">
        <v>0</v>
      </c>
      <c r="BL464" s="70" t="s">
        <v>0</v>
      </c>
      <c r="BM464" s="70" t="s">
        <v>0</v>
      </c>
      <c r="BN464" s="70" t="s">
        <v>0</v>
      </c>
      <c r="BO464" s="70" t="s">
        <v>0</v>
      </c>
      <c r="BP464" s="70" t="s">
        <v>0</v>
      </c>
      <c r="BQ464" s="70" t="s">
        <v>0</v>
      </c>
    </row>
    <row r="465" spans="1:69" ht="24" customHeight="1">
      <c r="I465" s="48">
        <v>0</v>
      </c>
      <c r="J465" s="49">
        <v>1</v>
      </c>
      <c r="K465" s="49">
        <v>0</v>
      </c>
      <c r="L465" s="49">
        <v>1</v>
      </c>
      <c r="M465" s="49">
        <v>0</v>
      </c>
      <c r="N465" s="49">
        <v>0</v>
      </c>
      <c r="O465" s="49">
        <v>-1</v>
      </c>
      <c r="P465" s="50">
        <v>0</v>
      </c>
      <c r="Q465" s="70" t="s">
        <v>3</v>
      </c>
      <c r="S465" s="39">
        <v>0</v>
      </c>
      <c r="T465" s="39">
        <v>1</v>
      </c>
      <c r="U465" s="39">
        <v>0</v>
      </c>
      <c r="V465" s="39">
        <v>0</v>
      </c>
      <c r="W465" s="39">
        <v>-1</v>
      </c>
      <c r="X465" s="39">
        <v>0</v>
      </c>
      <c r="Y465" s="39">
        <v>0</v>
      </c>
      <c r="Z465" s="39">
        <v>1</v>
      </c>
      <c r="AA465" s="39">
        <v>0</v>
      </c>
      <c r="AB465" s="39">
        <v>0</v>
      </c>
      <c r="AC465" s="39">
        <v>0</v>
      </c>
      <c r="AD465" s="39">
        <v>1</v>
      </c>
      <c r="AK465" s="68"/>
      <c r="AL465" s="70"/>
      <c r="AM465" s="70"/>
      <c r="AN465" s="70"/>
      <c r="AO465" s="70"/>
      <c r="AP465" s="70"/>
      <c r="AQ465" s="70"/>
      <c r="AR465" s="70"/>
      <c r="AS465" s="70"/>
      <c r="AT465" s="70"/>
      <c r="AU465" s="70"/>
      <c r="AV465" s="70"/>
      <c r="AW465" s="70"/>
      <c r="AX465" s="70"/>
      <c r="AY465" s="70"/>
      <c r="AZ465" s="70"/>
      <c r="BA465" s="70"/>
      <c r="BB465" s="70"/>
      <c r="BC465" s="70"/>
      <c r="BD465" s="70"/>
      <c r="BE465" s="70"/>
      <c r="BF465" s="70"/>
      <c r="BG465" s="70"/>
      <c r="BH465" s="70"/>
      <c r="BI465" s="70"/>
      <c r="BJ465" s="70"/>
      <c r="BK465" s="70"/>
      <c r="BL465" s="70"/>
      <c r="BM465" s="70"/>
      <c r="BN465" s="70"/>
      <c r="BO465" s="70"/>
      <c r="BP465" s="70"/>
      <c r="BQ465" s="70"/>
    </row>
    <row r="466" spans="1:69" ht="24" customHeight="1">
      <c r="I466" s="51">
        <v>0</v>
      </c>
      <c r="J466" s="52">
        <v>1</v>
      </c>
      <c r="K466" s="52">
        <v>1</v>
      </c>
      <c r="L466" s="52">
        <v>1</v>
      </c>
      <c r="M466" s="52">
        <v>1</v>
      </c>
      <c r="N466" s="52">
        <v>0</v>
      </c>
      <c r="O466" s="52">
        <v>2</v>
      </c>
      <c r="P466" s="53">
        <v>1</v>
      </c>
      <c r="Q466" s="70" t="s">
        <v>3</v>
      </c>
      <c r="S466" s="40">
        <v>4</v>
      </c>
      <c r="T466" s="40">
        <v>3</v>
      </c>
      <c r="U466" s="40">
        <v>5</v>
      </c>
      <c r="V466" s="40">
        <v>5</v>
      </c>
      <c r="W466" s="40">
        <v>3</v>
      </c>
      <c r="X466" s="40">
        <v>4</v>
      </c>
      <c r="Y466" s="40">
        <v>4</v>
      </c>
      <c r="Z466" s="40">
        <v>3</v>
      </c>
      <c r="AA466" s="40">
        <v>5</v>
      </c>
      <c r="AB466" s="40">
        <v>5</v>
      </c>
      <c r="AC466" s="40">
        <v>4</v>
      </c>
      <c r="AD466" s="40">
        <v>2</v>
      </c>
      <c r="AK466" s="68"/>
      <c r="AL466" s="70"/>
      <c r="AM466" s="70"/>
      <c r="AN466" s="70"/>
      <c r="AO466" s="70"/>
      <c r="AP466" s="70"/>
      <c r="AQ466" s="70" t="s">
        <v>77</v>
      </c>
      <c r="AR466" s="70"/>
      <c r="AS466" s="70"/>
      <c r="AT466" s="70"/>
      <c r="AU466" s="70"/>
      <c r="AV466" s="70"/>
      <c r="AW466" s="70"/>
      <c r="AX466" s="70"/>
      <c r="AY466" s="70"/>
      <c r="AZ466" s="70"/>
      <c r="BA466" s="70"/>
      <c r="BB466" s="70"/>
      <c r="BC466" s="70"/>
      <c r="BD466" s="70"/>
      <c r="BE466" s="70"/>
      <c r="BF466" s="70"/>
      <c r="BG466" s="70"/>
      <c r="BH466" s="70"/>
      <c r="BI466" s="70"/>
      <c r="BJ466" s="70"/>
      <c r="BK466" s="70"/>
      <c r="BL466" s="70"/>
      <c r="BM466" s="70"/>
      <c r="BN466" s="70"/>
      <c r="BO466" s="70"/>
      <c r="BP466" s="70"/>
      <c r="BQ466" s="70"/>
    </row>
    <row r="467" spans="1:69" ht="24" customHeight="1">
      <c r="H467" t="s">
        <v>95</v>
      </c>
      <c r="I467" s="44">
        <v>1</v>
      </c>
      <c r="J467" s="45">
        <v>0</v>
      </c>
      <c r="K467" s="45">
        <v>0</v>
      </c>
      <c r="L467" s="45">
        <v>1</v>
      </c>
      <c r="M467" s="45">
        <v>1</v>
      </c>
      <c r="N467" s="45">
        <v>1</v>
      </c>
      <c r="O467" s="45">
        <v>-1</v>
      </c>
      <c r="P467" s="46">
        <v>1</v>
      </c>
      <c r="Q467" s="70" t="s">
        <v>3</v>
      </c>
      <c r="R467" s="1" t="s">
        <v>77</v>
      </c>
      <c r="S467" s="38">
        <v>2</v>
      </c>
      <c r="T467" s="38">
        <v>2</v>
      </c>
      <c r="U467" s="38">
        <v>1</v>
      </c>
      <c r="V467" s="38">
        <v>1</v>
      </c>
      <c r="W467" s="38">
        <v>0</v>
      </c>
      <c r="X467" s="38">
        <v>1</v>
      </c>
      <c r="Y467" s="38">
        <v>2</v>
      </c>
      <c r="Z467" s="38">
        <v>2</v>
      </c>
      <c r="AA467" s="38">
        <v>1</v>
      </c>
      <c r="AB467" s="38">
        <v>1</v>
      </c>
      <c r="AC467" s="38">
        <v>2</v>
      </c>
      <c r="AD467" s="38">
        <v>3</v>
      </c>
      <c r="AK467" s="68"/>
      <c r="AL467" s="70"/>
      <c r="AM467" s="70"/>
      <c r="AN467" s="70"/>
      <c r="AO467" s="70"/>
      <c r="AP467" s="70"/>
      <c r="AQ467" s="70"/>
      <c r="AR467" s="72" cm="1">
        <f t="array" ref="AR467:BC470">S467:AD470</f>
        <v>2</v>
      </c>
      <c r="AS467" s="73">
        <v>2</v>
      </c>
      <c r="AT467" s="73">
        <v>1</v>
      </c>
      <c r="AU467" s="73">
        <v>1</v>
      </c>
      <c r="AV467" s="73">
        <v>0</v>
      </c>
      <c r="AW467" s="73">
        <v>1</v>
      </c>
      <c r="AX467" s="73">
        <v>2</v>
      </c>
      <c r="AY467" s="73">
        <v>2</v>
      </c>
      <c r="AZ467" s="73">
        <v>1</v>
      </c>
      <c r="BA467" s="73">
        <v>1</v>
      </c>
      <c r="BB467" s="73">
        <v>2</v>
      </c>
      <c r="BC467" s="73">
        <v>3</v>
      </c>
      <c r="BD467" s="70"/>
      <c r="BE467" s="70" t="s">
        <v>3</v>
      </c>
      <c r="BF467" s="72"/>
      <c r="BG467" s="73"/>
      <c r="BH467" s="73"/>
      <c r="BI467" s="73"/>
      <c r="BJ467" s="73"/>
      <c r="BK467" s="73"/>
      <c r="BL467" s="73"/>
      <c r="BM467" s="73"/>
      <c r="BN467" s="73"/>
      <c r="BO467" s="73"/>
      <c r="BP467" s="73"/>
      <c r="BQ467" s="73" cm="1">
        <f t="array" ref="BQ467:BQ470">MMULT(_xlfn.ANCHORARRAY(AR467),_xlfn.ANCHORARRAY(BQ451))</f>
        <v>1.7177507858957286</v>
      </c>
    </row>
    <row r="468" spans="1:69" ht="24" customHeight="1">
      <c r="I468" s="48">
        <v>1</v>
      </c>
      <c r="J468" s="49">
        <v>0</v>
      </c>
      <c r="K468" s="49">
        <v>1</v>
      </c>
      <c r="L468" s="49">
        <v>0</v>
      </c>
      <c r="M468" s="49">
        <v>-1</v>
      </c>
      <c r="N468" s="49">
        <v>0</v>
      </c>
      <c r="O468" s="49">
        <v>0</v>
      </c>
      <c r="P468" s="50">
        <v>1</v>
      </c>
      <c r="Q468" s="70" t="s">
        <v>3</v>
      </c>
      <c r="S468" s="39">
        <v>2</v>
      </c>
      <c r="T468" s="39">
        <v>0</v>
      </c>
      <c r="U468" s="39">
        <v>2</v>
      </c>
      <c r="V468" s="39">
        <v>0</v>
      </c>
      <c r="W468" s="39">
        <v>1</v>
      </c>
      <c r="X468" s="39">
        <v>0</v>
      </c>
      <c r="Y468" s="39">
        <v>2</v>
      </c>
      <c r="Z468" s="39">
        <v>0</v>
      </c>
      <c r="AA468" s="39">
        <v>2</v>
      </c>
      <c r="AB468" s="39">
        <v>0</v>
      </c>
      <c r="AC468" s="39">
        <v>0</v>
      </c>
      <c r="AD468" s="39">
        <v>0</v>
      </c>
      <c r="AK468" s="68"/>
      <c r="AL468" s="70"/>
      <c r="AM468" s="70"/>
      <c r="AN468" s="70"/>
      <c r="AO468" s="70"/>
      <c r="AP468" s="70"/>
      <c r="AQ468" s="70"/>
      <c r="AR468" s="74">
        <v>2</v>
      </c>
      <c r="AS468" s="75">
        <v>0</v>
      </c>
      <c r="AT468" s="75">
        <v>2</v>
      </c>
      <c r="AU468" s="75">
        <v>0</v>
      </c>
      <c r="AV468" s="75">
        <v>1</v>
      </c>
      <c r="AW468" s="75">
        <v>0</v>
      </c>
      <c r="AX468" s="75">
        <v>2</v>
      </c>
      <c r="AY468" s="75">
        <v>0</v>
      </c>
      <c r="AZ468" s="75">
        <v>2</v>
      </c>
      <c r="BA468" s="75">
        <v>0</v>
      </c>
      <c r="BB468" s="75">
        <v>0</v>
      </c>
      <c r="BC468" s="75">
        <v>0</v>
      </c>
      <c r="BD468" s="70"/>
      <c r="BE468" s="70" t="s">
        <v>3</v>
      </c>
      <c r="BF468" s="74"/>
      <c r="BG468" s="75"/>
      <c r="BH468" s="75"/>
      <c r="BI468" s="75"/>
      <c r="BJ468" s="75"/>
      <c r="BK468" s="75"/>
      <c r="BL468" s="75"/>
      <c r="BM468" s="75"/>
      <c r="BN468" s="75"/>
      <c r="BO468" s="75"/>
      <c r="BP468" s="75"/>
      <c r="BQ468" s="75">
        <v>1.8234217309970724</v>
      </c>
    </row>
    <row r="469" spans="1:69" ht="24" customHeight="1">
      <c r="I469" s="48">
        <v>1</v>
      </c>
      <c r="J469" s="49">
        <v>1</v>
      </c>
      <c r="K469" s="49">
        <v>0</v>
      </c>
      <c r="L469" s="49">
        <v>1</v>
      </c>
      <c r="M469" s="49">
        <v>0</v>
      </c>
      <c r="N469" s="49">
        <v>1</v>
      </c>
      <c r="O469" s="49">
        <v>-1</v>
      </c>
      <c r="P469" s="50">
        <v>3</v>
      </c>
      <c r="Q469" s="70" t="s">
        <v>3</v>
      </c>
      <c r="S469" s="39">
        <v>4</v>
      </c>
      <c r="T469" s="39">
        <v>2</v>
      </c>
      <c r="U469" s="39">
        <v>3</v>
      </c>
      <c r="V469" s="39">
        <v>0</v>
      </c>
      <c r="W469" s="39">
        <v>0</v>
      </c>
      <c r="X469" s="39">
        <v>1</v>
      </c>
      <c r="Y469" s="39">
        <v>4</v>
      </c>
      <c r="Z469" s="39">
        <v>2</v>
      </c>
      <c r="AA469" s="39">
        <v>3</v>
      </c>
      <c r="AB469" s="39">
        <v>0</v>
      </c>
      <c r="AC469" s="39">
        <v>2</v>
      </c>
      <c r="AD469" s="39">
        <v>2</v>
      </c>
      <c r="AK469" s="68"/>
      <c r="AL469" s="70"/>
      <c r="AM469" s="70"/>
      <c r="AN469" s="70"/>
      <c r="AO469" s="70"/>
      <c r="AP469" s="70"/>
      <c r="AQ469" s="70"/>
      <c r="AR469" s="74">
        <v>4</v>
      </c>
      <c r="AS469" s="75">
        <v>2</v>
      </c>
      <c r="AT469" s="75">
        <v>3</v>
      </c>
      <c r="AU469" s="75">
        <v>0</v>
      </c>
      <c r="AV469" s="75">
        <v>0</v>
      </c>
      <c r="AW469" s="75">
        <v>1</v>
      </c>
      <c r="AX469" s="75">
        <v>4</v>
      </c>
      <c r="AY469" s="75">
        <v>2</v>
      </c>
      <c r="AZ469" s="75">
        <v>3</v>
      </c>
      <c r="BA469" s="75">
        <v>0</v>
      </c>
      <c r="BB469" s="75">
        <v>2</v>
      </c>
      <c r="BC469" s="75">
        <v>2</v>
      </c>
      <c r="BD469" s="70"/>
      <c r="BE469" s="70" t="s">
        <v>3</v>
      </c>
      <c r="BF469" s="74"/>
      <c r="BG469" s="75"/>
      <c r="BH469" s="75"/>
      <c r="BI469" s="75"/>
      <c r="BJ469" s="75"/>
      <c r="BK469" s="75"/>
      <c r="BL469" s="75"/>
      <c r="BM469" s="75"/>
      <c r="BN469" s="75"/>
      <c r="BO469" s="75"/>
      <c r="BP469" s="75"/>
      <c r="BQ469" s="75">
        <v>3.5057378103795034</v>
      </c>
    </row>
    <row r="470" spans="1:69" ht="24" customHeight="1">
      <c r="I470" s="51">
        <v>0</v>
      </c>
      <c r="J470" s="52">
        <v>1</v>
      </c>
      <c r="K470" s="52">
        <v>0</v>
      </c>
      <c r="L470" s="52">
        <v>2</v>
      </c>
      <c r="M470" s="52">
        <v>1</v>
      </c>
      <c r="N470" s="52">
        <v>0</v>
      </c>
      <c r="O470" s="52">
        <v>2</v>
      </c>
      <c r="P470" s="53">
        <v>1</v>
      </c>
      <c r="Q470" s="70" t="s">
        <v>3</v>
      </c>
      <c r="S470" s="40">
        <v>5</v>
      </c>
      <c r="T470" s="40">
        <v>2</v>
      </c>
      <c r="U470" s="40">
        <v>5</v>
      </c>
      <c r="V470" s="40">
        <v>5</v>
      </c>
      <c r="W470" s="40">
        <v>2</v>
      </c>
      <c r="X470" s="40">
        <v>4</v>
      </c>
      <c r="Y470" s="40">
        <v>5</v>
      </c>
      <c r="Z470" s="40">
        <v>2</v>
      </c>
      <c r="AA470" s="40">
        <v>5</v>
      </c>
      <c r="AB470" s="40">
        <v>5</v>
      </c>
      <c r="AC470" s="40">
        <v>4</v>
      </c>
      <c r="AD470" s="40">
        <v>3</v>
      </c>
      <c r="AK470" s="68"/>
      <c r="AL470" s="70"/>
      <c r="AM470" s="70"/>
      <c r="AN470" s="70"/>
      <c r="AO470" s="70"/>
      <c r="AP470" s="70"/>
      <c r="AQ470" s="70"/>
      <c r="AR470" s="76">
        <v>5</v>
      </c>
      <c r="AS470" s="77">
        <v>2</v>
      </c>
      <c r="AT470" s="77">
        <v>5</v>
      </c>
      <c r="AU470" s="77">
        <v>5</v>
      </c>
      <c r="AV470" s="77">
        <v>2</v>
      </c>
      <c r="AW470" s="77">
        <v>4</v>
      </c>
      <c r="AX470" s="77">
        <v>5</v>
      </c>
      <c r="AY470" s="77">
        <v>2</v>
      </c>
      <c r="AZ470" s="77">
        <v>5</v>
      </c>
      <c r="BA470" s="77">
        <v>5</v>
      </c>
      <c r="BB470" s="77">
        <v>4</v>
      </c>
      <c r="BC470" s="77">
        <v>3</v>
      </c>
      <c r="BD470" s="70"/>
      <c r="BE470" s="70" t="s">
        <v>3</v>
      </c>
      <c r="BF470" s="76"/>
      <c r="BG470" s="77"/>
      <c r="BH470" s="77"/>
      <c r="BI470" s="77"/>
      <c r="BJ470" s="77"/>
      <c r="BK470" s="77"/>
      <c r="BL470" s="77"/>
      <c r="BM470" s="77"/>
      <c r="BN470" s="77"/>
      <c r="BO470" s="77"/>
      <c r="BP470" s="77"/>
      <c r="BQ470" s="77">
        <v>4.939330932367894</v>
      </c>
    </row>
    <row r="475" spans="1:69" s="3" customFormat="1" ht="37.15">
      <c r="A475" s="3" t="s">
        <v>98</v>
      </c>
    </row>
    <row r="479" spans="1:69" ht="24" customHeight="1">
      <c r="AK479" s="68"/>
      <c r="AL479" s="68"/>
      <c r="AM479" s="68"/>
      <c r="AN479" s="68"/>
      <c r="AO479" s="68"/>
      <c r="AP479" s="68"/>
      <c r="AQ479" s="68"/>
      <c r="AR479" s="70">
        <v>1</v>
      </c>
      <c r="AS479" s="70">
        <v>2</v>
      </c>
      <c r="AT479" s="70">
        <v>3</v>
      </c>
      <c r="AU479" s="70">
        <v>4</v>
      </c>
      <c r="AV479" s="70">
        <v>5</v>
      </c>
      <c r="AW479" s="70">
        <v>6</v>
      </c>
      <c r="AX479" s="70">
        <v>7</v>
      </c>
      <c r="AY479" s="70">
        <v>8</v>
      </c>
      <c r="AZ479" s="70">
        <v>9</v>
      </c>
      <c r="BA479" s="70">
        <v>10</v>
      </c>
      <c r="BB479" s="70">
        <v>11</v>
      </c>
      <c r="BC479" s="70">
        <v>12</v>
      </c>
      <c r="BD479" s="68"/>
      <c r="BE479" s="68"/>
      <c r="BF479" s="68"/>
      <c r="BG479" s="68"/>
      <c r="BH479" s="68"/>
      <c r="BI479" s="68"/>
      <c r="BJ479" s="68"/>
      <c r="BK479" s="68"/>
      <c r="BL479" s="68"/>
      <c r="BM479" s="68"/>
      <c r="BN479" s="68"/>
      <c r="BO479" s="68"/>
      <c r="BP479" s="68"/>
      <c r="BQ479" s="68"/>
    </row>
    <row r="480" spans="1:69" ht="24" customHeight="1">
      <c r="S480" s="1">
        <v>1</v>
      </c>
      <c r="T480" s="1">
        <v>2</v>
      </c>
      <c r="U480" s="1">
        <v>3</v>
      </c>
      <c r="V480" s="1">
        <v>4</v>
      </c>
      <c r="W480" s="1">
        <v>5</v>
      </c>
      <c r="X480" s="1">
        <v>6</v>
      </c>
      <c r="Y480" s="1">
        <v>7</v>
      </c>
      <c r="Z480" s="1">
        <v>8</v>
      </c>
      <c r="AA480" s="1">
        <v>9</v>
      </c>
      <c r="AB480" s="1">
        <v>10</v>
      </c>
      <c r="AC480" s="1">
        <v>11</v>
      </c>
      <c r="AD480" s="1">
        <v>12</v>
      </c>
      <c r="AK480" s="68"/>
      <c r="AL480" s="68"/>
      <c r="AM480" s="68"/>
      <c r="AN480" s="68"/>
      <c r="AO480" s="68"/>
      <c r="AP480" s="68"/>
      <c r="AQ480" s="68"/>
      <c r="AR480" s="70"/>
      <c r="AS480" s="68"/>
      <c r="AT480" s="68"/>
      <c r="AU480" s="68"/>
      <c r="AV480" s="68"/>
      <c r="AW480" s="68"/>
      <c r="AX480" s="68"/>
      <c r="AY480" s="68"/>
      <c r="AZ480" s="68"/>
      <c r="BA480" s="68"/>
      <c r="BB480" s="68"/>
      <c r="BC480" s="68"/>
      <c r="BD480" s="68"/>
      <c r="BE480" s="68"/>
      <c r="BF480" s="68"/>
      <c r="BG480" s="68"/>
      <c r="BH480" s="68"/>
      <c r="BI480" s="68"/>
      <c r="BJ480" s="68"/>
      <c r="BK480" s="68"/>
      <c r="BL480" s="68"/>
      <c r="BM480" s="68"/>
      <c r="BN480" s="68"/>
      <c r="BO480" s="68"/>
      <c r="BP480" s="68"/>
      <c r="BQ480" s="68"/>
    </row>
    <row r="481" spans="8:69" ht="24" customHeight="1">
      <c r="S481" s="1"/>
      <c r="AK481" s="68"/>
      <c r="AL481" s="68"/>
      <c r="AM481" s="68"/>
      <c r="AN481" s="68"/>
      <c r="AO481" s="68"/>
      <c r="AP481" s="68"/>
      <c r="AQ481" s="70"/>
      <c r="AR481" s="72"/>
      <c r="AS481" s="73"/>
      <c r="AT481" s="73"/>
      <c r="AU481" s="73"/>
      <c r="AV481" s="73"/>
      <c r="AW481" s="73"/>
      <c r="AX481" s="73"/>
      <c r="AY481" s="73"/>
      <c r="AZ481" s="73"/>
      <c r="BA481" s="73" cm="1">
        <f t="array" ref="BA481:BA484">AB494:AB497</f>
        <v>5</v>
      </c>
      <c r="BB481" s="73"/>
      <c r="BC481" s="73"/>
      <c r="BD481" s="68"/>
      <c r="BE481" s="68"/>
      <c r="BF481" s="68"/>
      <c r="BG481" s="68"/>
      <c r="BH481" s="68"/>
      <c r="BI481" s="68"/>
      <c r="BJ481" s="68"/>
      <c r="BK481" s="68"/>
      <c r="BL481" s="68"/>
      <c r="BM481" s="68"/>
      <c r="BN481" s="68"/>
      <c r="BO481" s="68"/>
      <c r="BP481" s="68"/>
      <c r="BQ481" s="68"/>
    </row>
    <row r="482" spans="8:69" ht="24" customHeight="1">
      <c r="S482" s="38">
        <v>1</v>
      </c>
      <c r="T482" s="38">
        <v>0</v>
      </c>
      <c r="U482" s="38">
        <v>0</v>
      </c>
      <c r="V482" s="38">
        <v>0</v>
      </c>
      <c r="W482" s="38">
        <v>0</v>
      </c>
      <c r="X482" s="38">
        <v>1</v>
      </c>
      <c r="Y482" s="38">
        <v>1</v>
      </c>
      <c r="Z482" s="38">
        <v>0</v>
      </c>
      <c r="AA482" s="38">
        <v>0</v>
      </c>
      <c r="AB482" s="38">
        <v>0</v>
      </c>
      <c r="AC482" s="38"/>
      <c r="AD482" s="38"/>
      <c r="AK482" s="68"/>
      <c r="AL482" s="68"/>
      <c r="AM482" s="68"/>
      <c r="AN482" s="68"/>
      <c r="AO482" s="68"/>
      <c r="AP482" s="68"/>
      <c r="AQ482" s="70"/>
      <c r="AR482" s="74"/>
      <c r="AS482" s="75"/>
      <c r="AT482" s="75"/>
      <c r="AU482" s="75"/>
      <c r="AV482" s="75"/>
      <c r="AW482" s="75"/>
      <c r="AX482" s="75"/>
      <c r="AY482" s="75"/>
      <c r="AZ482" s="75"/>
      <c r="BA482" s="75">
        <v>0</v>
      </c>
      <c r="BB482" s="75"/>
      <c r="BC482" s="75"/>
      <c r="BD482" s="68"/>
      <c r="BE482" s="68"/>
      <c r="BF482" s="68"/>
      <c r="BG482" s="68"/>
      <c r="BH482" s="68"/>
      <c r="BI482" s="68"/>
      <c r="BJ482" s="68"/>
      <c r="BK482" s="68"/>
      <c r="BL482" s="68"/>
      <c r="BM482" s="68"/>
      <c r="BN482" s="68"/>
      <c r="BO482" s="68"/>
      <c r="BP482" s="68"/>
      <c r="BQ482" s="68"/>
    </row>
    <row r="483" spans="8:69" ht="24" customHeight="1">
      <c r="S483" s="39">
        <v>0</v>
      </c>
      <c r="T483" s="39">
        <v>1</v>
      </c>
      <c r="U483" s="39">
        <v>0</v>
      </c>
      <c r="V483" s="39">
        <v>0</v>
      </c>
      <c r="W483" s="39">
        <v>0</v>
      </c>
      <c r="X483" s="39">
        <v>1</v>
      </c>
      <c r="Y483" s="39">
        <v>0</v>
      </c>
      <c r="Z483" s="39">
        <v>1</v>
      </c>
      <c r="AA483" s="39">
        <v>0</v>
      </c>
      <c r="AB483" s="39">
        <v>0</v>
      </c>
      <c r="AC483" s="39"/>
      <c r="AD483" s="39"/>
      <c r="AK483" s="68"/>
      <c r="AL483" s="68"/>
      <c r="AM483" s="68"/>
      <c r="AN483" s="68"/>
      <c r="AO483" s="68"/>
      <c r="AP483" s="68"/>
      <c r="AQ483" s="70"/>
      <c r="AR483" s="74"/>
      <c r="AS483" s="75"/>
      <c r="AT483" s="75"/>
      <c r="AU483" s="75"/>
      <c r="AV483" s="75"/>
      <c r="AW483" s="75"/>
      <c r="AX483" s="75"/>
      <c r="AY483" s="75"/>
      <c r="AZ483" s="75"/>
      <c r="BA483" s="75">
        <v>2</v>
      </c>
      <c r="BB483" s="75"/>
      <c r="BC483" s="75"/>
      <c r="BD483" s="68"/>
      <c r="BE483" s="68"/>
      <c r="BF483" s="68"/>
      <c r="BG483" s="68"/>
      <c r="BH483" s="68"/>
      <c r="BI483" s="68"/>
      <c r="BJ483" s="68"/>
      <c r="BK483" s="68"/>
      <c r="BL483" s="68"/>
      <c r="BM483" s="68"/>
      <c r="BN483" s="68"/>
      <c r="BO483" s="68"/>
      <c r="BP483" s="68"/>
      <c r="BQ483" s="68"/>
    </row>
    <row r="484" spans="8:69" ht="24" customHeight="1">
      <c r="S484" s="39">
        <v>0</v>
      </c>
      <c r="T484" s="39">
        <v>1</v>
      </c>
      <c r="U484" s="39">
        <v>1</v>
      </c>
      <c r="V484" s="39">
        <v>1</v>
      </c>
      <c r="W484" s="39">
        <v>1</v>
      </c>
      <c r="X484" s="39">
        <v>0</v>
      </c>
      <c r="Y484" s="39">
        <v>0</v>
      </c>
      <c r="Z484" s="39">
        <v>1</v>
      </c>
      <c r="AA484" s="39">
        <v>1</v>
      </c>
      <c r="AB484" s="39">
        <v>1</v>
      </c>
      <c r="AC484" s="39"/>
      <c r="AD484" s="39"/>
      <c r="AK484" s="68"/>
      <c r="AL484" s="68"/>
      <c r="AM484" s="68"/>
      <c r="AN484" s="68"/>
      <c r="AO484" s="68"/>
      <c r="AP484" s="68"/>
      <c r="AQ484" s="70"/>
      <c r="AR484" s="76"/>
      <c r="AS484" s="77"/>
      <c r="AT484" s="77"/>
      <c r="AU484" s="77"/>
      <c r="AV484" s="77"/>
      <c r="AW484" s="77"/>
      <c r="AX484" s="77"/>
      <c r="AY484" s="77"/>
      <c r="AZ484" s="77"/>
      <c r="BA484" s="77">
        <v>4</v>
      </c>
      <c r="BB484" s="77"/>
      <c r="BC484" s="77"/>
      <c r="BD484" s="68"/>
      <c r="BE484" s="68"/>
      <c r="BF484" s="68"/>
      <c r="BG484" s="68"/>
      <c r="BH484" s="68"/>
      <c r="BI484" s="68"/>
      <c r="BJ484" s="68"/>
      <c r="BK484" s="68"/>
      <c r="BL484" s="68"/>
      <c r="BM484" s="68"/>
      <c r="BN484" s="68"/>
      <c r="BO484" s="68"/>
      <c r="BP484" s="68"/>
      <c r="BQ484" s="68"/>
    </row>
    <row r="485" spans="8:69" ht="24" customHeight="1">
      <c r="S485" s="39">
        <v>1</v>
      </c>
      <c r="T485" s="39">
        <v>0</v>
      </c>
      <c r="U485" s="39">
        <v>1</v>
      </c>
      <c r="V485" s="39">
        <v>1</v>
      </c>
      <c r="W485" s="39">
        <v>0</v>
      </c>
      <c r="X485" s="39">
        <v>0</v>
      </c>
      <c r="Y485" s="39">
        <v>1</v>
      </c>
      <c r="Z485" s="39">
        <v>0</v>
      </c>
      <c r="AA485" s="39">
        <v>1</v>
      </c>
      <c r="AB485" s="39">
        <v>1</v>
      </c>
      <c r="AC485" s="39"/>
      <c r="AD485" s="39"/>
      <c r="AK485" s="68"/>
      <c r="AL485" s="70"/>
      <c r="AM485" s="68"/>
      <c r="AN485" s="68"/>
      <c r="AO485" s="68"/>
      <c r="AP485" s="68"/>
      <c r="AQ485" s="70"/>
      <c r="AR485" s="70" t="s">
        <v>0</v>
      </c>
      <c r="AS485" s="70" t="s">
        <v>0</v>
      </c>
      <c r="AT485" s="70" t="s">
        <v>0</v>
      </c>
      <c r="AU485" s="70" t="s">
        <v>0</v>
      </c>
      <c r="AV485" s="70" t="s">
        <v>0</v>
      </c>
      <c r="AW485" s="70" t="s">
        <v>0</v>
      </c>
      <c r="AX485" s="70" t="s">
        <v>0</v>
      </c>
      <c r="AY485" s="70" t="s">
        <v>0</v>
      </c>
      <c r="AZ485" s="70" t="s">
        <v>0</v>
      </c>
      <c r="BA485" s="70" t="s">
        <v>0</v>
      </c>
      <c r="BB485" s="70" t="s">
        <v>0</v>
      </c>
      <c r="BC485" s="70" t="s">
        <v>0</v>
      </c>
      <c r="BD485" s="68"/>
      <c r="BE485" s="68"/>
      <c r="BF485" s="68"/>
      <c r="BG485" s="68"/>
      <c r="BH485" s="68"/>
      <c r="BI485" s="68"/>
      <c r="BJ485" s="68"/>
      <c r="BK485" s="68"/>
      <c r="BL485" s="68"/>
      <c r="BM485" s="68"/>
      <c r="BN485" s="68"/>
      <c r="BO485" s="68"/>
      <c r="BP485" s="68"/>
      <c r="BQ485" s="68"/>
    </row>
    <row r="486" spans="8:69" ht="24" customHeight="1">
      <c r="S486" s="39">
        <v>0</v>
      </c>
      <c r="T486" s="39">
        <v>1</v>
      </c>
      <c r="U486" s="39">
        <v>0</v>
      </c>
      <c r="V486" s="39">
        <v>1</v>
      </c>
      <c r="W486" s="39">
        <v>0</v>
      </c>
      <c r="X486" s="39">
        <v>1</v>
      </c>
      <c r="Y486" s="39">
        <v>0</v>
      </c>
      <c r="Z486" s="39">
        <v>1</v>
      </c>
      <c r="AA486" s="39">
        <v>0</v>
      </c>
      <c r="AB486" s="39">
        <v>1</v>
      </c>
      <c r="AC486" s="39"/>
      <c r="AD486" s="39"/>
      <c r="AK486" s="91" t="s">
        <v>96</v>
      </c>
      <c r="AR486" s="68"/>
      <c r="AS486" s="68"/>
      <c r="AT486" s="68"/>
      <c r="AU486" s="68"/>
      <c r="AV486" s="68"/>
      <c r="AW486" s="68"/>
      <c r="AX486" s="68"/>
      <c r="AY486" s="68"/>
      <c r="AZ486" s="68"/>
      <c r="BA486" s="68"/>
      <c r="BB486" s="68"/>
      <c r="BC486" s="68"/>
      <c r="BD486" s="68"/>
      <c r="BE486" s="68"/>
      <c r="BF486" s="68"/>
      <c r="BG486" s="68"/>
      <c r="BH486" s="68"/>
      <c r="BI486" s="68"/>
      <c r="BJ486" s="68"/>
      <c r="BK486" s="68"/>
      <c r="BL486" s="68"/>
      <c r="BM486" s="68"/>
      <c r="BN486" s="68"/>
      <c r="BO486" s="68"/>
      <c r="BP486" s="68"/>
      <c r="BQ486" s="68"/>
    </row>
    <row r="487" spans="8:69" ht="24" customHeight="1">
      <c r="S487" s="39">
        <v>0</v>
      </c>
      <c r="T487" s="39">
        <v>1</v>
      </c>
      <c r="U487" s="39">
        <v>0</v>
      </c>
      <c r="V487" s="39">
        <v>0</v>
      </c>
      <c r="W487" s="39">
        <v>1</v>
      </c>
      <c r="X487" s="39">
        <v>0</v>
      </c>
      <c r="Y487" s="39">
        <v>0</v>
      </c>
      <c r="Z487" s="39">
        <v>1</v>
      </c>
      <c r="AA487" s="39">
        <v>0</v>
      </c>
      <c r="AB487" s="39">
        <v>0</v>
      </c>
      <c r="AC487" s="39"/>
      <c r="AD487" s="39"/>
      <c r="AK487" s="68"/>
      <c r="AL487" s="78" cm="1">
        <f t="array" ref="AL487:AO496">TRANSPOSE(S499:AB502)</f>
        <v>5</v>
      </c>
      <c r="AM487" s="79">
        <v>4</v>
      </c>
      <c r="AN487" s="79">
        <v>0</v>
      </c>
      <c r="AO487" s="80">
        <v>4</v>
      </c>
      <c r="AP487" s="70" t="s">
        <v>3</v>
      </c>
      <c r="AQ487" s="68"/>
      <c r="AR487" s="70"/>
      <c r="AS487" s="70"/>
      <c r="AT487" s="70"/>
      <c r="AU487" s="70"/>
      <c r="AV487" s="70"/>
      <c r="AW487" s="70"/>
      <c r="AX487" s="68"/>
      <c r="AY487" s="68"/>
      <c r="AZ487" s="68"/>
      <c r="BA487" s="68" cm="1">
        <f t="array" ref="BA487:BA496">MMULT(AL487:AO496,_xlfn.ANCHORARRAY(BA481))/SQRT(4)</f>
        <v>20.5</v>
      </c>
      <c r="BB487" s="68"/>
      <c r="BC487" s="68"/>
      <c r="BD487" s="68"/>
      <c r="BE487" s="70" t="s">
        <v>3</v>
      </c>
      <c r="BF487" s="18"/>
      <c r="BG487" s="18"/>
      <c r="BH487" s="18"/>
      <c r="BI487" s="18"/>
      <c r="BJ487" s="18"/>
      <c r="BK487" s="18"/>
      <c r="BL487" s="18"/>
      <c r="BM487" s="18"/>
      <c r="BN487" s="18"/>
      <c r="BO487" s="18" cm="1">
        <f t="array" ref="BO487:BO496">_xlfn.LET(_xlpm.x,_xlfn.ANCHORARRAY(BA487), EXP(_xlpm.x) / SUM(EXP(_xlpm.x)))</f>
        <v>0.22178112239645692</v>
      </c>
      <c r="BP487" s="18"/>
      <c r="BQ487" s="18"/>
    </row>
    <row r="488" spans="8:69" ht="24" customHeight="1">
      <c r="S488" s="39">
        <v>1</v>
      </c>
      <c r="T488" s="39">
        <v>0</v>
      </c>
      <c r="U488" s="39">
        <v>1</v>
      </c>
      <c r="V488" s="39">
        <v>1</v>
      </c>
      <c r="W488" s="39">
        <v>1</v>
      </c>
      <c r="X488" s="39">
        <v>1</v>
      </c>
      <c r="Y488" s="39">
        <v>1</v>
      </c>
      <c r="Z488" s="39">
        <v>0</v>
      </c>
      <c r="AA488" s="39">
        <v>1</v>
      </c>
      <c r="AB488" s="39">
        <v>1</v>
      </c>
      <c r="AC488" s="39"/>
      <c r="AD488" s="39"/>
      <c r="AK488" s="68"/>
      <c r="AL488" s="81">
        <v>2</v>
      </c>
      <c r="AM488" s="82">
        <v>2</v>
      </c>
      <c r="AN488" s="82">
        <v>1</v>
      </c>
      <c r="AO488" s="77">
        <v>3</v>
      </c>
      <c r="AP488" s="70" t="s">
        <v>3</v>
      </c>
      <c r="AQ488" s="68"/>
      <c r="AR488" s="70"/>
      <c r="AS488" s="70"/>
      <c r="AT488" s="70"/>
      <c r="AU488" s="70"/>
      <c r="AV488" s="70"/>
      <c r="AW488" s="70"/>
      <c r="AX488" s="68"/>
      <c r="AY488" s="68"/>
      <c r="AZ488" s="68"/>
      <c r="BA488" s="68">
        <v>12</v>
      </c>
      <c r="BB488" s="68"/>
      <c r="BC488" s="68"/>
      <c r="BD488" s="68"/>
      <c r="BE488" s="70" t="s">
        <v>3</v>
      </c>
      <c r="BF488" s="87"/>
      <c r="BG488" s="88"/>
      <c r="BH488" s="88"/>
      <c r="BI488" s="88"/>
      <c r="BJ488" s="88"/>
      <c r="BK488" s="88"/>
      <c r="BL488" s="88"/>
      <c r="BM488" s="88"/>
      <c r="BN488" s="88"/>
      <c r="BO488" s="19">
        <v>4.512544325135714E-5</v>
      </c>
      <c r="BP488" s="88"/>
      <c r="BQ488" s="88"/>
    </row>
    <row r="489" spans="8:69" ht="24" customHeight="1">
      <c r="S489" s="40">
        <v>1</v>
      </c>
      <c r="T489" s="40">
        <v>0</v>
      </c>
      <c r="U489" s="40">
        <v>1</v>
      </c>
      <c r="V489" s="40">
        <v>0</v>
      </c>
      <c r="W489" s="40">
        <v>0</v>
      </c>
      <c r="X489" s="40">
        <v>0</v>
      </c>
      <c r="Y489" s="40">
        <v>1</v>
      </c>
      <c r="Z489" s="40">
        <v>0</v>
      </c>
      <c r="AA489" s="40">
        <v>1</v>
      </c>
      <c r="AB489" s="40">
        <v>0</v>
      </c>
      <c r="AC489" s="40"/>
      <c r="AD489" s="40"/>
      <c r="AK489" s="68"/>
      <c r="AL489" s="81">
        <v>4</v>
      </c>
      <c r="AM489" s="82">
        <v>4</v>
      </c>
      <c r="AN489" s="82">
        <v>0</v>
      </c>
      <c r="AO489" s="77">
        <v>5</v>
      </c>
      <c r="AP489" s="70" t="s">
        <v>3</v>
      </c>
      <c r="AQ489" s="68"/>
      <c r="AR489" s="70"/>
      <c r="AS489" s="70"/>
      <c r="AT489" s="70"/>
      <c r="AU489" s="70"/>
      <c r="AV489" s="70"/>
      <c r="AW489" s="70"/>
      <c r="AX489" s="68"/>
      <c r="AY489" s="68"/>
      <c r="AZ489" s="68"/>
      <c r="BA489" s="68">
        <v>20</v>
      </c>
      <c r="BB489" s="68"/>
      <c r="BC489" s="68"/>
      <c r="BD489" s="68"/>
      <c r="BE489" s="70" t="s">
        <v>3</v>
      </c>
      <c r="BF489" s="87"/>
      <c r="BG489" s="88"/>
      <c r="BH489" s="88"/>
      <c r="BI489" s="88"/>
      <c r="BJ489" s="88"/>
      <c r="BK489" s="88"/>
      <c r="BL489" s="88"/>
      <c r="BM489" s="88"/>
      <c r="BN489" s="88"/>
      <c r="BO489" s="19">
        <v>0.13451705047893134</v>
      </c>
      <c r="BP489" s="88"/>
      <c r="BQ489" s="88"/>
    </row>
    <row r="490" spans="8:69" ht="24" customHeight="1">
      <c r="S490" s="70" t="s">
        <v>0</v>
      </c>
      <c r="T490" s="70" t="s">
        <v>0</v>
      </c>
      <c r="U490" s="70" t="s">
        <v>0</v>
      </c>
      <c r="V490" s="70" t="s">
        <v>0</v>
      </c>
      <c r="W490" s="70" t="s">
        <v>0</v>
      </c>
      <c r="X490" s="70" t="s">
        <v>0</v>
      </c>
      <c r="Y490" s="70" t="s">
        <v>0</v>
      </c>
      <c r="Z490" s="70" t="s">
        <v>0</v>
      </c>
      <c r="AA490" s="70" t="s">
        <v>0</v>
      </c>
      <c r="AB490" s="70" t="s">
        <v>0</v>
      </c>
      <c r="AC490" s="70"/>
      <c r="AD490" s="70"/>
      <c r="AK490" s="68"/>
      <c r="AL490" s="81">
        <v>4</v>
      </c>
      <c r="AM490" s="82">
        <v>2</v>
      </c>
      <c r="AN490" s="82">
        <v>0</v>
      </c>
      <c r="AO490" s="77">
        <v>5</v>
      </c>
      <c r="AP490" s="70" t="s">
        <v>3</v>
      </c>
      <c r="AQ490" s="68"/>
      <c r="AR490" s="70"/>
      <c r="AS490" s="70"/>
      <c r="AT490" s="70"/>
      <c r="AU490" s="70"/>
      <c r="AV490" s="70"/>
      <c r="AW490" s="70"/>
      <c r="AX490" s="68"/>
      <c r="AY490" s="68"/>
      <c r="AZ490" s="68"/>
      <c r="BA490" s="68">
        <v>20</v>
      </c>
      <c r="BB490" s="68"/>
      <c r="BC490" s="68"/>
      <c r="BD490" s="68"/>
      <c r="BE490" s="70" t="s">
        <v>3</v>
      </c>
      <c r="BF490" s="87"/>
      <c r="BG490" s="88"/>
      <c r="BH490" s="88"/>
      <c r="BI490" s="88"/>
      <c r="BJ490" s="88"/>
      <c r="BK490" s="88"/>
      <c r="BL490" s="88"/>
      <c r="BM490" s="88"/>
      <c r="BN490" s="88"/>
      <c r="BO490" s="19">
        <v>0.13451705047893134</v>
      </c>
      <c r="BP490" s="88"/>
      <c r="BQ490" s="88"/>
    </row>
    <row r="491" spans="8:69" ht="24" customHeight="1">
      <c r="AK491" s="68"/>
      <c r="AL491" s="81">
        <v>3</v>
      </c>
      <c r="AM491" s="82">
        <v>1</v>
      </c>
      <c r="AN491" s="82">
        <v>-1</v>
      </c>
      <c r="AO491" s="77">
        <v>3</v>
      </c>
      <c r="AP491" s="70" t="s">
        <v>3</v>
      </c>
      <c r="AQ491" s="68"/>
      <c r="AR491" s="70"/>
      <c r="AS491" s="70"/>
      <c r="AT491" s="70"/>
      <c r="AU491" s="70"/>
      <c r="AV491" s="70"/>
      <c r="AW491" s="70"/>
      <c r="AX491" s="68"/>
      <c r="AY491" s="68"/>
      <c r="AZ491" s="68"/>
      <c r="BA491" s="68">
        <v>12.5</v>
      </c>
      <c r="BB491" s="68"/>
      <c r="BC491" s="68"/>
      <c r="BD491" s="68"/>
      <c r="BE491" s="70" t="s">
        <v>3</v>
      </c>
      <c r="BF491" s="87"/>
      <c r="BG491" s="88"/>
      <c r="BH491" s="88"/>
      <c r="BI491" s="88"/>
      <c r="BJ491" s="88"/>
      <c r="BK491" s="88"/>
      <c r="BL491" s="88"/>
      <c r="BM491" s="88"/>
      <c r="BN491" s="88"/>
      <c r="BO491" s="19">
        <v>7.4399278138284082E-5</v>
      </c>
      <c r="BP491" s="88"/>
      <c r="BQ491" s="88"/>
    </row>
    <row r="492" spans="8:69" ht="24" customHeight="1">
      <c r="AK492" s="68"/>
      <c r="AL492" s="81">
        <v>4</v>
      </c>
      <c r="AM492" s="82">
        <v>2</v>
      </c>
      <c r="AN492" s="82">
        <v>0</v>
      </c>
      <c r="AO492" s="77">
        <v>4</v>
      </c>
      <c r="AP492" s="70" t="s">
        <v>3</v>
      </c>
      <c r="AQ492" s="68"/>
      <c r="AR492" s="70"/>
      <c r="AS492" s="70"/>
      <c r="AT492" s="70"/>
      <c r="AU492" s="70"/>
      <c r="AV492" s="70"/>
      <c r="AW492" s="70"/>
      <c r="AX492" s="68"/>
      <c r="AY492" s="68"/>
      <c r="AZ492" s="68"/>
      <c r="BA492" s="68">
        <v>18</v>
      </c>
      <c r="BB492" s="68"/>
      <c r="BC492" s="68"/>
      <c r="BD492" s="68"/>
      <c r="BE492" s="70" t="s">
        <v>3</v>
      </c>
      <c r="BF492" s="87"/>
      <c r="BG492" s="88"/>
      <c r="BH492" s="88"/>
      <c r="BI492" s="88"/>
      <c r="BJ492" s="88"/>
      <c r="BK492" s="88"/>
      <c r="BL492" s="88"/>
      <c r="BM492" s="88"/>
      <c r="BN492" s="88"/>
      <c r="BO492" s="19">
        <v>1.82049031267199E-2</v>
      </c>
      <c r="BP492" s="88"/>
      <c r="BQ492" s="88"/>
    </row>
    <row r="493" spans="8:69" ht="24" customHeight="1">
      <c r="AK493" s="68"/>
      <c r="AL493" s="81">
        <v>5</v>
      </c>
      <c r="AM493" s="82">
        <v>4</v>
      </c>
      <c r="AN493" s="82">
        <v>0</v>
      </c>
      <c r="AO493" s="77">
        <v>4</v>
      </c>
      <c r="AP493" s="70" t="s">
        <v>3</v>
      </c>
      <c r="AQ493" s="68"/>
      <c r="AR493" s="68"/>
      <c r="AS493" s="68"/>
      <c r="AT493" s="68"/>
      <c r="AU493" s="68"/>
      <c r="AV493" s="68"/>
      <c r="AW493" s="68"/>
      <c r="AX493" s="68"/>
      <c r="AY493" s="68"/>
      <c r="AZ493" s="68"/>
      <c r="BA493" s="68">
        <v>20.5</v>
      </c>
      <c r="BB493" s="68"/>
      <c r="BC493" s="68"/>
      <c r="BD493" s="68"/>
      <c r="BE493" s="70" t="s">
        <v>3</v>
      </c>
      <c r="BF493" s="87"/>
      <c r="BG493" s="88"/>
      <c r="BH493" s="88"/>
      <c r="BI493" s="88"/>
      <c r="BJ493" s="88"/>
      <c r="BK493" s="88"/>
      <c r="BL493" s="88"/>
      <c r="BM493" s="88"/>
      <c r="BN493" s="88"/>
      <c r="BO493" s="19">
        <v>0.22178112239645692</v>
      </c>
      <c r="BP493" s="88"/>
      <c r="BQ493" s="88"/>
    </row>
    <row r="494" spans="8:69" ht="24" customHeight="1">
      <c r="H494" t="s">
        <v>93</v>
      </c>
      <c r="I494" s="44">
        <v>0</v>
      </c>
      <c r="J494" s="45">
        <v>1</v>
      </c>
      <c r="K494" s="45">
        <v>1</v>
      </c>
      <c r="L494" s="45">
        <v>1</v>
      </c>
      <c r="M494" s="45">
        <v>1</v>
      </c>
      <c r="N494" s="45">
        <v>1</v>
      </c>
      <c r="O494" s="45">
        <v>2</v>
      </c>
      <c r="P494" s="46">
        <v>1</v>
      </c>
      <c r="Q494" s="70" t="s">
        <v>3</v>
      </c>
      <c r="R494" s="1" t="s">
        <v>72</v>
      </c>
      <c r="AB494" s="38" cm="1">
        <f t="array" ref="AB494:AB497">MMULT(I494:P497,AB482:AB489)</f>
        <v>5</v>
      </c>
      <c r="AC494" s="38"/>
      <c r="AD494" s="38"/>
      <c r="AK494" s="68"/>
      <c r="AL494" s="81">
        <v>2</v>
      </c>
      <c r="AM494" s="82">
        <v>2</v>
      </c>
      <c r="AN494" s="82">
        <v>1</v>
      </c>
      <c r="AO494" s="77">
        <v>3</v>
      </c>
      <c r="AP494" s="70" t="s">
        <v>3</v>
      </c>
      <c r="AQ494" s="68"/>
      <c r="AR494" s="68"/>
      <c r="AS494" s="68"/>
      <c r="AT494" s="68"/>
      <c r="AU494" s="68"/>
      <c r="AV494" s="68"/>
      <c r="AW494" s="68"/>
      <c r="AX494" s="68"/>
      <c r="AY494" s="68"/>
      <c r="AZ494" s="68"/>
      <c r="BA494" s="68">
        <v>12</v>
      </c>
      <c r="BB494" s="68"/>
      <c r="BC494" s="68"/>
      <c r="BD494" s="68"/>
      <c r="BE494" s="70" t="s">
        <v>3</v>
      </c>
      <c r="BF494" s="87"/>
      <c r="BG494" s="88"/>
      <c r="BH494" s="88"/>
      <c r="BI494" s="88"/>
      <c r="BJ494" s="88"/>
      <c r="BK494" s="88"/>
      <c r="BL494" s="88"/>
      <c r="BM494" s="88"/>
      <c r="BN494" s="88"/>
      <c r="BO494" s="19">
        <v>4.512544325135714E-5</v>
      </c>
      <c r="BP494" s="88"/>
      <c r="BQ494" s="88"/>
    </row>
    <row r="495" spans="8:69" ht="24" customHeight="1">
      <c r="I495" s="48">
        <v>1</v>
      </c>
      <c r="J495" s="49">
        <v>0</v>
      </c>
      <c r="K495" s="49">
        <v>0</v>
      </c>
      <c r="L495" s="49">
        <v>0</v>
      </c>
      <c r="M495" s="49">
        <v>0</v>
      </c>
      <c r="N495" s="49">
        <v>0</v>
      </c>
      <c r="O495" s="49">
        <v>0</v>
      </c>
      <c r="P495" s="50">
        <v>-1</v>
      </c>
      <c r="Q495" s="70" t="s">
        <v>3</v>
      </c>
      <c r="AB495" s="39">
        <v>0</v>
      </c>
      <c r="AC495" s="39"/>
      <c r="AD495" s="39"/>
      <c r="AK495" s="68"/>
      <c r="AL495" s="81">
        <v>4</v>
      </c>
      <c r="AM495" s="82">
        <v>4</v>
      </c>
      <c r="AN495" s="82">
        <v>0</v>
      </c>
      <c r="AO495" s="77">
        <v>5</v>
      </c>
      <c r="AP495" s="70" t="s">
        <v>3</v>
      </c>
      <c r="AQ495" s="68"/>
      <c r="AR495" s="68"/>
      <c r="AS495" s="68"/>
      <c r="AT495" s="68"/>
      <c r="AU495" s="68"/>
      <c r="AV495" s="68"/>
      <c r="AW495" s="68"/>
      <c r="AX495" s="68"/>
      <c r="AY495" s="68"/>
      <c r="AZ495" s="68"/>
      <c r="BA495" s="68">
        <v>20</v>
      </c>
      <c r="BB495" s="68"/>
      <c r="BC495" s="68"/>
      <c r="BD495" s="68"/>
      <c r="BE495" s="70" t="s">
        <v>3</v>
      </c>
      <c r="BF495" s="87"/>
      <c r="BG495" s="88"/>
      <c r="BH495" s="88"/>
      <c r="BI495" s="88"/>
      <c r="BJ495" s="88"/>
      <c r="BK495" s="88"/>
      <c r="BL495" s="88"/>
      <c r="BM495" s="88"/>
      <c r="BN495" s="88"/>
      <c r="BO495" s="19">
        <v>0.13451705047893134</v>
      </c>
      <c r="BP495" s="88"/>
      <c r="BQ495" s="88"/>
    </row>
    <row r="496" spans="8:69" ht="24" customHeight="1">
      <c r="I496" s="48">
        <v>1</v>
      </c>
      <c r="J496" s="49">
        <v>1</v>
      </c>
      <c r="K496" s="49">
        <v>0</v>
      </c>
      <c r="L496" s="49">
        <v>1</v>
      </c>
      <c r="M496" s="49">
        <v>1</v>
      </c>
      <c r="N496" s="49">
        <v>0</v>
      </c>
      <c r="O496" s="49">
        <v>0</v>
      </c>
      <c r="P496" s="50">
        <v>-1</v>
      </c>
      <c r="Q496" s="70" t="s">
        <v>3</v>
      </c>
      <c r="AB496" s="39">
        <v>2</v>
      </c>
      <c r="AC496" s="39"/>
      <c r="AD496" s="39"/>
      <c r="AK496" s="68"/>
      <c r="AL496" s="81">
        <v>4</v>
      </c>
      <c r="AM496" s="82">
        <v>2</v>
      </c>
      <c r="AN496" s="82">
        <v>0</v>
      </c>
      <c r="AO496" s="77">
        <v>5</v>
      </c>
      <c r="AP496" s="70" t="s">
        <v>3</v>
      </c>
      <c r="AQ496" s="68"/>
      <c r="AR496" s="68"/>
      <c r="AS496" s="68"/>
      <c r="AT496" s="68"/>
      <c r="AU496" s="68"/>
      <c r="AV496" s="68"/>
      <c r="AW496" s="68"/>
      <c r="AX496" s="68"/>
      <c r="AY496" s="68"/>
      <c r="AZ496" s="68"/>
      <c r="BA496" s="68">
        <v>20</v>
      </c>
      <c r="BB496" s="68"/>
      <c r="BC496" s="68"/>
      <c r="BD496" s="68"/>
      <c r="BE496" s="70" t="s">
        <v>3</v>
      </c>
      <c r="BF496" s="87"/>
      <c r="BG496" s="88"/>
      <c r="BH496" s="88"/>
      <c r="BI496" s="88"/>
      <c r="BJ496" s="88"/>
      <c r="BK496" s="88"/>
      <c r="BL496" s="88"/>
      <c r="BM496" s="88"/>
      <c r="BN496" s="88"/>
      <c r="BO496" s="19">
        <v>0.13451705047893134</v>
      </c>
      <c r="BP496" s="88"/>
      <c r="BQ496" s="88"/>
    </row>
    <row r="497" spans="8:69" ht="24" customHeight="1">
      <c r="I497" s="51">
        <v>0</v>
      </c>
      <c r="J497" s="52">
        <v>1</v>
      </c>
      <c r="K497" s="52">
        <v>1</v>
      </c>
      <c r="L497" s="52">
        <v>0</v>
      </c>
      <c r="M497" s="52">
        <v>1</v>
      </c>
      <c r="N497" s="52">
        <v>2</v>
      </c>
      <c r="O497" s="52">
        <v>2</v>
      </c>
      <c r="P497" s="53">
        <v>1</v>
      </c>
      <c r="Q497" s="70" t="s">
        <v>3</v>
      </c>
      <c r="AB497" s="40">
        <v>4</v>
      </c>
      <c r="AC497" s="40"/>
      <c r="AD497" s="40"/>
      <c r="AK497" s="68"/>
      <c r="AL497" s="81"/>
      <c r="AM497" s="82"/>
      <c r="AN497" s="82"/>
      <c r="AO497" s="77"/>
      <c r="AP497" s="70" t="s">
        <v>3</v>
      </c>
      <c r="AQ497" s="68"/>
      <c r="AR497" s="68"/>
      <c r="AS497" s="68"/>
      <c r="AT497" s="68"/>
      <c r="AU497" s="68"/>
      <c r="AV497" s="68"/>
      <c r="AW497" s="68"/>
      <c r="AX497" s="68"/>
      <c r="AY497" s="68"/>
      <c r="AZ497" s="68"/>
      <c r="BA497" s="68"/>
      <c r="BB497" s="68"/>
      <c r="BC497" s="68"/>
      <c r="BD497" s="68"/>
      <c r="BE497" s="70" t="s">
        <v>3</v>
      </c>
      <c r="BF497" s="87"/>
      <c r="BG497" s="88"/>
      <c r="BH497" s="88"/>
      <c r="BI497" s="88"/>
      <c r="BJ497" s="88"/>
      <c r="BK497" s="88"/>
      <c r="BL497" s="88"/>
      <c r="BM497" s="88"/>
      <c r="BN497" s="88"/>
      <c r="BO497" s="19"/>
      <c r="BP497" s="88"/>
      <c r="BQ497" s="88"/>
    </row>
    <row r="498" spans="8:69" ht="24" customHeight="1">
      <c r="AK498" s="68"/>
      <c r="AL498" s="81"/>
      <c r="AM498" s="82"/>
      <c r="AN498" s="82"/>
      <c r="AO498" s="77"/>
      <c r="AP498" s="70" t="s">
        <v>3</v>
      </c>
      <c r="AQ498" s="68"/>
      <c r="AR498" s="68"/>
      <c r="AS498" s="68"/>
      <c r="AT498" s="68"/>
      <c r="AU498" s="68"/>
      <c r="AV498" s="68"/>
      <c r="AW498" s="68"/>
      <c r="AX498" s="68"/>
      <c r="AY498" s="68"/>
      <c r="AZ498" s="68"/>
      <c r="BA498" s="68"/>
      <c r="BB498" s="68"/>
      <c r="BC498" s="68"/>
      <c r="BD498" s="68"/>
      <c r="BE498" s="70" t="s">
        <v>3</v>
      </c>
      <c r="BF498" s="89"/>
      <c r="BG498" s="90"/>
      <c r="BH498" s="90"/>
      <c r="BI498" s="90"/>
      <c r="BJ498" s="90"/>
      <c r="BK498" s="90"/>
      <c r="BL498" s="90"/>
      <c r="BM498" s="90"/>
      <c r="BN498" s="90"/>
      <c r="BO498" s="20"/>
      <c r="BP498" s="90"/>
      <c r="BQ498" s="90"/>
    </row>
    <row r="499" spans="8:69" ht="24" customHeight="1">
      <c r="H499" t="s">
        <v>94</v>
      </c>
      <c r="I499" s="44">
        <v>1</v>
      </c>
      <c r="J499" s="45">
        <v>0</v>
      </c>
      <c r="K499" s="45">
        <v>0</v>
      </c>
      <c r="L499" s="45">
        <v>1</v>
      </c>
      <c r="M499" s="45">
        <v>1</v>
      </c>
      <c r="N499" s="45">
        <v>1</v>
      </c>
      <c r="O499" s="45">
        <v>2</v>
      </c>
      <c r="P499" s="46">
        <v>1</v>
      </c>
      <c r="Q499" s="70" t="s">
        <v>3</v>
      </c>
      <c r="R499" s="1" t="s">
        <v>75</v>
      </c>
      <c r="S499" s="38" cm="1">
        <f t="array" ref="S499:AB506">MMULT(I499:P506,S482:AB489)</f>
        <v>5</v>
      </c>
      <c r="T499" s="38">
        <v>2</v>
      </c>
      <c r="U499" s="38">
        <v>4</v>
      </c>
      <c r="V499" s="38">
        <v>4</v>
      </c>
      <c r="W499" s="38">
        <v>3</v>
      </c>
      <c r="X499" s="38">
        <v>4</v>
      </c>
      <c r="Y499" s="38">
        <v>5</v>
      </c>
      <c r="Z499" s="38">
        <v>2</v>
      </c>
      <c r="AA499" s="38">
        <v>4</v>
      </c>
      <c r="AB499" s="38">
        <v>4</v>
      </c>
      <c r="AC499" s="38"/>
      <c r="AD499" s="38"/>
      <c r="AK499" s="68"/>
      <c r="AL499" s="70"/>
      <c r="AM499" s="70"/>
      <c r="AN499" s="70"/>
      <c r="AO499" s="70"/>
      <c r="AP499" s="70"/>
      <c r="AQ499" s="68"/>
      <c r="AR499" s="68"/>
      <c r="AS499" s="68"/>
      <c r="AT499" s="68"/>
      <c r="AU499" s="68"/>
      <c r="AV499" s="68"/>
      <c r="AW499" s="68"/>
      <c r="AX499" s="68"/>
      <c r="AY499" s="68"/>
      <c r="AZ499" s="68"/>
      <c r="BA499" s="68"/>
      <c r="BB499" s="68"/>
      <c r="BC499" s="68"/>
      <c r="BD499" s="68"/>
      <c r="BE499" s="68"/>
      <c r="BF499" s="70"/>
      <c r="BG499" s="70"/>
      <c r="BH499" s="70"/>
      <c r="BI499" s="70"/>
      <c r="BJ499" s="70"/>
      <c r="BK499" s="70"/>
      <c r="BL499" s="70"/>
      <c r="BM499" s="70"/>
      <c r="BN499" s="70"/>
      <c r="BO499" s="70"/>
      <c r="BP499" s="70"/>
      <c r="BQ499" s="70"/>
    </row>
    <row r="500" spans="8:69" ht="24" customHeight="1">
      <c r="I500" s="48">
        <v>1</v>
      </c>
      <c r="J500" s="49">
        <v>0</v>
      </c>
      <c r="K500" s="49">
        <v>1</v>
      </c>
      <c r="L500" s="49">
        <v>0</v>
      </c>
      <c r="M500" s="49">
        <v>1</v>
      </c>
      <c r="N500" s="49">
        <v>0</v>
      </c>
      <c r="O500" s="49">
        <v>0</v>
      </c>
      <c r="P500" s="50">
        <v>3</v>
      </c>
      <c r="Q500" s="70" t="s">
        <v>3</v>
      </c>
      <c r="S500" s="39">
        <v>4</v>
      </c>
      <c r="T500" s="39">
        <v>2</v>
      </c>
      <c r="U500" s="39">
        <v>4</v>
      </c>
      <c r="V500" s="39">
        <v>2</v>
      </c>
      <c r="W500" s="39">
        <v>1</v>
      </c>
      <c r="X500" s="39">
        <v>2</v>
      </c>
      <c r="Y500" s="39">
        <v>4</v>
      </c>
      <c r="Z500" s="39">
        <v>2</v>
      </c>
      <c r="AA500" s="39">
        <v>4</v>
      </c>
      <c r="AB500" s="39">
        <v>2</v>
      </c>
      <c r="AC500" s="39"/>
      <c r="AD500" s="39"/>
      <c r="AK500" s="68"/>
      <c r="AL500" s="70"/>
      <c r="AM500" s="70"/>
      <c r="AN500" s="70"/>
      <c r="AO500" s="70"/>
      <c r="AP500" s="70"/>
      <c r="AR500" s="68"/>
      <c r="AS500" s="68"/>
      <c r="AT500" s="68"/>
      <c r="AU500" s="68"/>
      <c r="AV500" s="68"/>
      <c r="AW500" s="68"/>
      <c r="AX500" s="68"/>
      <c r="AY500" s="68"/>
      <c r="AZ500" s="68"/>
      <c r="BA500" s="68"/>
      <c r="BB500" s="68"/>
      <c r="BC500" s="68"/>
      <c r="BD500" s="68"/>
      <c r="BE500" s="68"/>
      <c r="BF500" s="70" t="s">
        <v>0</v>
      </c>
      <c r="BG500" s="70" t="s">
        <v>0</v>
      </c>
      <c r="BH500" s="70" t="s">
        <v>0</v>
      </c>
      <c r="BI500" s="70" t="s">
        <v>0</v>
      </c>
      <c r="BJ500" s="70" t="s">
        <v>0</v>
      </c>
      <c r="BK500" s="70" t="s">
        <v>0</v>
      </c>
      <c r="BL500" s="70" t="s">
        <v>0</v>
      </c>
      <c r="BM500" s="70" t="s">
        <v>0</v>
      </c>
      <c r="BN500" s="70" t="s">
        <v>0</v>
      </c>
      <c r="BO500" s="70" t="s">
        <v>0</v>
      </c>
      <c r="BP500" s="70" t="s">
        <v>0</v>
      </c>
      <c r="BQ500" s="70" t="s">
        <v>0</v>
      </c>
    </row>
    <row r="501" spans="8:69" ht="24" customHeight="1">
      <c r="I501" s="48">
        <v>0</v>
      </c>
      <c r="J501" s="49">
        <v>1</v>
      </c>
      <c r="K501" s="49">
        <v>0</v>
      </c>
      <c r="L501" s="49">
        <v>1</v>
      </c>
      <c r="M501" s="49">
        <v>0</v>
      </c>
      <c r="N501" s="49">
        <v>0</v>
      </c>
      <c r="O501" s="49">
        <v>-1</v>
      </c>
      <c r="P501" s="50">
        <v>0</v>
      </c>
      <c r="Q501" s="70" t="s">
        <v>3</v>
      </c>
      <c r="S501" s="39">
        <v>0</v>
      </c>
      <c r="T501" s="39">
        <v>1</v>
      </c>
      <c r="U501" s="39">
        <v>0</v>
      </c>
      <c r="V501" s="39">
        <v>0</v>
      </c>
      <c r="W501" s="39">
        <v>-1</v>
      </c>
      <c r="X501" s="39">
        <v>0</v>
      </c>
      <c r="Y501" s="39">
        <v>0</v>
      </c>
      <c r="Z501" s="39">
        <v>1</v>
      </c>
      <c r="AA501" s="39">
        <v>0</v>
      </c>
      <c r="AB501" s="39">
        <v>0</v>
      </c>
      <c r="AC501" s="39"/>
      <c r="AD501" s="39"/>
      <c r="AK501" s="68"/>
      <c r="AL501" s="70"/>
      <c r="AM501" s="70"/>
      <c r="AN501" s="70"/>
      <c r="AO501" s="70"/>
      <c r="AP501" s="70"/>
      <c r="AQ501" s="70"/>
      <c r="AR501" s="70"/>
      <c r="AS501" s="70"/>
      <c r="AT501" s="70"/>
      <c r="AU501" s="70"/>
      <c r="AV501" s="70"/>
      <c r="AW501" s="70"/>
      <c r="AX501" s="70"/>
      <c r="AY501" s="70"/>
      <c r="AZ501" s="70"/>
      <c r="BA501" s="70"/>
      <c r="BB501" s="70"/>
      <c r="BC501" s="70"/>
      <c r="BD501" s="70"/>
      <c r="BE501" s="70"/>
      <c r="BF501" s="70"/>
      <c r="BG501" s="70"/>
      <c r="BH501" s="70"/>
      <c r="BI501" s="70"/>
      <c r="BJ501" s="70"/>
      <c r="BK501" s="70"/>
      <c r="BL501" s="70"/>
      <c r="BM501" s="70"/>
      <c r="BN501" s="70"/>
      <c r="BO501" s="70"/>
      <c r="BP501" s="70"/>
      <c r="BQ501" s="70"/>
    </row>
    <row r="502" spans="8:69" ht="24" customHeight="1">
      <c r="I502" s="51">
        <v>0</v>
      </c>
      <c r="J502" s="52">
        <v>1</v>
      </c>
      <c r="K502" s="52">
        <v>1</v>
      </c>
      <c r="L502" s="52">
        <v>1</v>
      </c>
      <c r="M502" s="52">
        <v>1</v>
      </c>
      <c r="N502" s="52">
        <v>0</v>
      </c>
      <c r="O502" s="52">
        <v>2</v>
      </c>
      <c r="P502" s="53">
        <v>1</v>
      </c>
      <c r="Q502" s="70" t="s">
        <v>3</v>
      </c>
      <c r="S502" s="40">
        <v>4</v>
      </c>
      <c r="T502" s="40">
        <v>3</v>
      </c>
      <c r="U502" s="40">
        <v>5</v>
      </c>
      <c r="V502" s="40">
        <v>5</v>
      </c>
      <c r="W502" s="40">
        <v>3</v>
      </c>
      <c r="X502" s="40">
        <v>4</v>
      </c>
      <c r="Y502" s="40">
        <v>4</v>
      </c>
      <c r="Z502" s="40">
        <v>3</v>
      </c>
      <c r="AA502" s="40">
        <v>5</v>
      </c>
      <c r="AB502" s="40">
        <v>5</v>
      </c>
      <c r="AC502" s="40"/>
      <c r="AD502" s="40"/>
      <c r="AK502" s="68"/>
      <c r="AL502" s="70"/>
      <c r="AM502" s="70"/>
      <c r="AN502" s="70"/>
      <c r="AO502" s="70"/>
      <c r="AP502" s="70"/>
      <c r="AQ502" s="70" t="s">
        <v>77</v>
      </c>
      <c r="AR502" s="70"/>
      <c r="AS502" s="70"/>
      <c r="AT502" s="70"/>
      <c r="AU502" s="70"/>
      <c r="AV502" s="70"/>
      <c r="AW502" s="70"/>
      <c r="AX502" s="70"/>
      <c r="AY502" s="70"/>
      <c r="AZ502" s="70"/>
      <c r="BA502" s="70"/>
      <c r="BB502" s="70"/>
      <c r="BC502" s="70"/>
      <c r="BD502" s="70"/>
      <c r="BE502" s="70"/>
      <c r="BF502" s="70"/>
      <c r="BG502" s="70"/>
      <c r="BH502" s="70"/>
      <c r="BI502" s="70"/>
      <c r="BJ502" s="70"/>
      <c r="BK502" s="70"/>
      <c r="BL502" s="70"/>
      <c r="BM502" s="70"/>
      <c r="BN502" s="70"/>
      <c r="BO502" s="70"/>
      <c r="BP502" s="70"/>
      <c r="BQ502" s="70"/>
    </row>
    <row r="503" spans="8:69" ht="24" customHeight="1">
      <c r="H503" t="s">
        <v>95</v>
      </c>
      <c r="I503" s="44">
        <v>1</v>
      </c>
      <c r="J503" s="45">
        <v>0</v>
      </c>
      <c r="K503" s="45">
        <v>0</v>
      </c>
      <c r="L503" s="45">
        <v>1</v>
      </c>
      <c r="M503" s="45">
        <v>1</v>
      </c>
      <c r="N503" s="45">
        <v>1</v>
      </c>
      <c r="O503" s="45">
        <v>-1</v>
      </c>
      <c r="P503" s="46">
        <v>1</v>
      </c>
      <c r="Q503" s="70" t="s">
        <v>3</v>
      </c>
      <c r="R503" s="1" t="s">
        <v>77</v>
      </c>
      <c r="S503" s="38">
        <v>2</v>
      </c>
      <c r="T503" s="38">
        <v>2</v>
      </c>
      <c r="U503" s="38">
        <v>1</v>
      </c>
      <c r="V503" s="38">
        <v>1</v>
      </c>
      <c r="W503" s="38">
        <v>0</v>
      </c>
      <c r="X503" s="38">
        <v>1</v>
      </c>
      <c r="Y503" s="38">
        <v>2</v>
      </c>
      <c r="Z503" s="38">
        <v>2</v>
      </c>
      <c r="AA503" s="38">
        <v>1</v>
      </c>
      <c r="AB503" s="38">
        <v>1</v>
      </c>
      <c r="AC503" s="38"/>
      <c r="AD503" s="38"/>
      <c r="AK503" s="68"/>
      <c r="AL503" s="70"/>
      <c r="AM503" s="70"/>
      <c r="AN503" s="70"/>
      <c r="AO503" s="70"/>
      <c r="AP503" s="70"/>
      <c r="AQ503" s="70"/>
      <c r="AR503" s="72" cm="1">
        <f t="array" ref="AR503:BA506">S503:AB506</f>
        <v>2</v>
      </c>
      <c r="AS503" s="73">
        <v>2</v>
      </c>
      <c r="AT503" s="73">
        <v>1</v>
      </c>
      <c r="AU503" s="73">
        <v>1</v>
      </c>
      <c r="AV503" s="73">
        <v>0</v>
      </c>
      <c r="AW503" s="73">
        <v>1</v>
      </c>
      <c r="AX503" s="73">
        <v>2</v>
      </c>
      <c r="AY503" s="73">
        <v>2</v>
      </c>
      <c r="AZ503" s="73">
        <v>1</v>
      </c>
      <c r="BA503" s="73">
        <v>1</v>
      </c>
      <c r="BB503" s="73"/>
      <c r="BC503" s="73"/>
      <c r="BD503" s="70"/>
      <c r="BE503" s="70" t="s">
        <v>3</v>
      </c>
      <c r="BF503" s="72"/>
      <c r="BG503" s="73"/>
      <c r="BH503" s="73"/>
      <c r="BI503" s="73"/>
      <c r="BJ503" s="73"/>
      <c r="BK503" s="73"/>
      <c r="BL503" s="73"/>
      <c r="BM503" s="73"/>
      <c r="BN503" s="73"/>
      <c r="BO503" s="73" cm="1">
        <f t="array" ref="BO503:BO506">MMULT(AR503:BA506,_xlfn.ANCHORARRAY(BO487))</f>
        <v>1.4435780964012781</v>
      </c>
      <c r="BP503" s="73"/>
      <c r="BQ503" s="73"/>
    </row>
    <row r="504" spans="8:69" ht="24" customHeight="1">
      <c r="I504" s="48">
        <v>1</v>
      </c>
      <c r="J504" s="49">
        <v>0</v>
      </c>
      <c r="K504" s="49">
        <v>1</v>
      </c>
      <c r="L504" s="49">
        <v>0</v>
      </c>
      <c r="M504" s="49">
        <v>-1</v>
      </c>
      <c r="N504" s="49">
        <v>0</v>
      </c>
      <c r="O504" s="49">
        <v>0</v>
      </c>
      <c r="P504" s="50">
        <v>1</v>
      </c>
      <c r="Q504" s="70" t="s">
        <v>3</v>
      </c>
      <c r="S504" s="39">
        <v>2</v>
      </c>
      <c r="T504" s="39">
        <v>0</v>
      </c>
      <c r="U504" s="39">
        <v>2</v>
      </c>
      <c r="V504" s="39">
        <v>0</v>
      </c>
      <c r="W504" s="39">
        <v>1</v>
      </c>
      <c r="X504" s="39">
        <v>0</v>
      </c>
      <c r="Y504" s="39">
        <v>2</v>
      </c>
      <c r="Z504" s="39">
        <v>0</v>
      </c>
      <c r="AA504" s="39">
        <v>2</v>
      </c>
      <c r="AB504" s="39">
        <v>0</v>
      </c>
      <c r="AC504" s="39"/>
      <c r="AD504" s="39"/>
      <c r="AK504" s="68"/>
      <c r="AL504" s="70"/>
      <c r="AM504" s="70"/>
      <c r="AN504" s="70"/>
      <c r="AO504" s="70"/>
      <c r="AP504" s="70"/>
      <c r="AQ504" s="70"/>
      <c r="AR504" s="74">
        <v>2</v>
      </c>
      <c r="AS504" s="75">
        <v>0</v>
      </c>
      <c r="AT504" s="75">
        <v>2</v>
      </c>
      <c r="AU504" s="75">
        <v>0</v>
      </c>
      <c r="AV504" s="75">
        <v>1</v>
      </c>
      <c r="AW504" s="75">
        <v>0</v>
      </c>
      <c r="AX504" s="75">
        <v>2</v>
      </c>
      <c r="AY504" s="75">
        <v>0</v>
      </c>
      <c r="AZ504" s="75">
        <v>2</v>
      </c>
      <c r="BA504" s="75">
        <v>0</v>
      </c>
      <c r="BB504" s="75"/>
      <c r="BC504" s="75"/>
      <c r="BD504" s="70"/>
      <c r="BE504" s="70" t="s">
        <v>3</v>
      </c>
      <c r="BF504" s="74"/>
      <c r="BG504" s="75"/>
      <c r="BH504" s="75"/>
      <c r="BI504" s="75"/>
      <c r="BJ504" s="75"/>
      <c r="BK504" s="75"/>
      <c r="BL504" s="75"/>
      <c r="BM504" s="75"/>
      <c r="BN504" s="75"/>
      <c r="BO504" s="75">
        <v>1.4252670907796914</v>
      </c>
      <c r="BP504" s="75"/>
      <c r="BQ504" s="75"/>
    </row>
    <row r="505" spans="8:69" ht="24" customHeight="1">
      <c r="I505" s="48">
        <v>1</v>
      </c>
      <c r="J505" s="49">
        <v>1</v>
      </c>
      <c r="K505" s="49">
        <v>0</v>
      </c>
      <c r="L505" s="49">
        <v>1</v>
      </c>
      <c r="M505" s="49">
        <v>0</v>
      </c>
      <c r="N505" s="49">
        <v>1</v>
      </c>
      <c r="O505" s="49">
        <v>-1</v>
      </c>
      <c r="P505" s="50">
        <v>3</v>
      </c>
      <c r="Q505" s="70" t="s">
        <v>3</v>
      </c>
      <c r="S505" s="39">
        <v>4</v>
      </c>
      <c r="T505" s="39">
        <v>2</v>
      </c>
      <c r="U505" s="39">
        <v>3</v>
      </c>
      <c r="V505" s="39">
        <v>0</v>
      </c>
      <c r="W505" s="39">
        <v>0</v>
      </c>
      <c r="X505" s="39">
        <v>1</v>
      </c>
      <c r="Y505" s="39">
        <v>4</v>
      </c>
      <c r="Z505" s="39">
        <v>2</v>
      </c>
      <c r="AA505" s="39">
        <v>3</v>
      </c>
      <c r="AB505" s="39">
        <v>0</v>
      </c>
      <c r="AC505" s="39"/>
      <c r="AD505" s="39"/>
      <c r="AK505" s="68"/>
      <c r="AL505" s="70"/>
      <c r="AM505" s="70"/>
      <c r="AN505" s="70"/>
      <c r="AO505" s="70"/>
      <c r="AP505" s="70"/>
      <c r="AQ505" s="70"/>
      <c r="AR505" s="74">
        <v>4</v>
      </c>
      <c r="AS505" s="75">
        <v>2</v>
      </c>
      <c r="AT505" s="75">
        <v>3</v>
      </c>
      <c r="AU505" s="75">
        <v>0</v>
      </c>
      <c r="AV505" s="75">
        <v>0</v>
      </c>
      <c r="AW505" s="75">
        <v>1</v>
      </c>
      <c r="AX505" s="75">
        <v>4</v>
      </c>
      <c r="AY505" s="75">
        <v>2</v>
      </c>
      <c r="AZ505" s="75">
        <v>3</v>
      </c>
      <c r="BA505" s="75">
        <v>0</v>
      </c>
      <c r="BB505" s="75"/>
      <c r="BC505" s="75"/>
      <c r="BD505" s="70"/>
      <c r="BE505" s="70" t="s">
        <v>3</v>
      </c>
      <c r="BF505" s="74"/>
      <c r="BG505" s="75"/>
      <c r="BH505" s="75"/>
      <c r="BI505" s="75"/>
      <c r="BJ505" s="75"/>
      <c r="BK505" s="75"/>
      <c r="BL505" s="75"/>
      <c r="BM505" s="75"/>
      <c r="BN505" s="75"/>
      <c r="BO505" s="75">
        <v>2.5997366869449685</v>
      </c>
      <c r="BP505" s="75"/>
      <c r="BQ505" s="75"/>
    </row>
    <row r="506" spans="8:69" ht="24" customHeight="1">
      <c r="I506" s="51">
        <v>0</v>
      </c>
      <c r="J506" s="52">
        <v>1</v>
      </c>
      <c r="K506" s="52">
        <v>0</v>
      </c>
      <c r="L506" s="52">
        <v>2</v>
      </c>
      <c r="M506" s="52">
        <v>1</v>
      </c>
      <c r="N506" s="52">
        <v>0</v>
      </c>
      <c r="O506" s="52">
        <v>2</v>
      </c>
      <c r="P506" s="53">
        <v>1</v>
      </c>
      <c r="Q506" s="70" t="s">
        <v>3</v>
      </c>
      <c r="S506" s="40">
        <v>5</v>
      </c>
      <c r="T506" s="40">
        <v>2</v>
      </c>
      <c r="U506" s="40">
        <v>5</v>
      </c>
      <c r="V506" s="40">
        <v>5</v>
      </c>
      <c r="W506" s="40">
        <v>2</v>
      </c>
      <c r="X506" s="40">
        <v>4</v>
      </c>
      <c r="Y506" s="40">
        <v>5</v>
      </c>
      <c r="Z506" s="40">
        <v>2</v>
      </c>
      <c r="AA506" s="40">
        <v>5</v>
      </c>
      <c r="AB506" s="40">
        <v>5</v>
      </c>
      <c r="AC506" s="40"/>
      <c r="AD506" s="40"/>
      <c r="AK506" s="68"/>
      <c r="AL506" s="70"/>
      <c r="AM506" s="70"/>
      <c r="AN506" s="70"/>
      <c r="AO506" s="70"/>
      <c r="AP506" s="70"/>
      <c r="AQ506" s="70"/>
      <c r="AR506" s="76">
        <v>5</v>
      </c>
      <c r="AS506" s="77">
        <v>2</v>
      </c>
      <c r="AT506" s="77">
        <v>5</v>
      </c>
      <c r="AU506" s="77">
        <v>5</v>
      </c>
      <c r="AV506" s="77">
        <v>2</v>
      </c>
      <c r="AW506" s="77">
        <v>4</v>
      </c>
      <c r="AX506" s="77">
        <v>5</v>
      </c>
      <c r="AY506" s="77">
        <v>2</v>
      </c>
      <c r="AZ506" s="77">
        <v>5</v>
      </c>
      <c r="BA506" s="77">
        <v>5</v>
      </c>
      <c r="BB506" s="77"/>
      <c r="BC506" s="77"/>
      <c r="BD506" s="70"/>
      <c r="BE506" s="70" t="s">
        <v>3</v>
      </c>
      <c r="BF506" s="76"/>
      <c r="BG506" s="77"/>
      <c r="BH506" s="77"/>
      <c r="BI506" s="77"/>
      <c r="BJ506" s="77"/>
      <c r="BK506" s="77"/>
      <c r="BL506" s="77"/>
      <c r="BM506" s="77"/>
      <c r="BN506" s="77"/>
      <c r="BO506" s="77">
        <v>4.9813011463793577</v>
      </c>
      <c r="BP506" s="77"/>
      <c r="BQ506" s="77"/>
    </row>
    <row r="513" spans="8:69" ht="24" customHeight="1">
      <c r="AK513" s="68"/>
      <c r="AL513" s="68"/>
      <c r="AM513" s="68"/>
      <c r="AN513" s="68"/>
      <c r="AO513" s="68"/>
      <c r="AP513" s="68"/>
      <c r="AQ513" s="68"/>
      <c r="AR513" s="70">
        <v>1</v>
      </c>
      <c r="AS513" s="70">
        <v>2</v>
      </c>
      <c r="AT513" s="70">
        <v>3</v>
      </c>
      <c r="AU513" s="70">
        <v>4</v>
      </c>
      <c r="AV513" s="70">
        <v>5</v>
      </c>
      <c r="AW513" s="70">
        <v>6</v>
      </c>
      <c r="AX513" s="70">
        <v>7</v>
      </c>
      <c r="AY513" s="70">
        <v>8</v>
      </c>
      <c r="AZ513" s="70">
        <v>9</v>
      </c>
      <c r="BA513" s="70">
        <v>10</v>
      </c>
      <c r="BB513" s="70">
        <v>11</v>
      </c>
      <c r="BC513" s="70">
        <v>12</v>
      </c>
      <c r="BD513" s="68"/>
      <c r="BE513" s="68"/>
      <c r="BF513" s="68"/>
      <c r="BG513" s="68"/>
      <c r="BH513" s="68"/>
      <c r="BI513" s="68"/>
      <c r="BJ513" s="68"/>
      <c r="BK513" s="68"/>
      <c r="BL513" s="68"/>
      <c r="BM513" s="68"/>
      <c r="BN513" s="68"/>
      <c r="BO513" s="68"/>
      <c r="BP513" s="68"/>
      <c r="BQ513" s="68"/>
    </row>
    <row r="514" spans="8:69" ht="24" customHeight="1">
      <c r="S514" s="1">
        <v>1</v>
      </c>
      <c r="T514" s="1">
        <v>2</v>
      </c>
      <c r="U514" s="1">
        <v>3</v>
      </c>
      <c r="V514" s="1">
        <v>4</v>
      </c>
      <c r="W514" s="1">
        <v>5</v>
      </c>
      <c r="X514" s="1">
        <v>6</v>
      </c>
      <c r="Y514" s="1">
        <v>7</v>
      </c>
      <c r="Z514" s="1">
        <v>8</v>
      </c>
      <c r="AA514" s="1">
        <v>9</v>
      </c>
      <c r="AB514" s="1">
        <v>10</v>
      </c>
      <c r="AC514" s="1">
        <v>11</v>
      </c>
      <c r="AD514" s="1">
        <v>12</v>
      </c>
      <c r="AK514" s="68"/>
      <c r="AL514" s="68"/>
      <c r="AM514" s="68"/>
      <c r="AN514" s="68"/>
      <c r="AO514" s="68"/>
      <c r="AP514" s="68"/>
      <c r="AQ514" s="68"/>
      <c r="AR514" s="70"/>
      <c r="AS514" s="68"/>
      <c r="AT514" s="68"/>
      <c r="AU514" s="68"/>
      <c r="AV514" s="68"/>
      <c r="AW514" s="68"/>
      <c r="AX514" s="68"/>
      <c r="AY514" s="68"/>
      <c r="AZ514" s="68"/>
      <c r="BA514" s="68"/>
      <c r="BB514" s="68"/>
      <c r="BC514" s="68"/>
      <c r="BD514" s="68"/>
      <c r="BE514" s="68"/>
      <c r="BF514" s="68"/>
      <c r="BG514" s="68"/>
      <c r="BH514" s="68"/>
      <c r="BI514" s="68"/>
      <c r="BJ514" s="68"/>
      <c r="BK514" s="68"/>
      <c r="BL514" s="68"/>
      <c r="BM514" s="68"/>
      <c r="BN514" s="68"/>
      <c r="BO514" s="68"/>
      <c r="BP514" s="68"/>
      <c r="BQ514" s="68"/>
    </row>
    <row r="515" spans="8:69" ht="24" customHeight="1">
      <c r="S515" s="1"/>
      <c r="AK515" s="68"/>
      <c r="AL515" s="68"/>
      <c r="AM515" s="68"/>
      <c r="AN515" s="68"/>
      <c r="AO515" s="68"/>
      <c r="AP515" s="68"/>
      <c r="AQ515" s="70"/>
      <c r="AR515" s="72"/>
      <c r="AS515" s="73"/>
      <c r="AT515" s="73"/>
      <c r="AU515" s="73"/>
      <c r="AV515" s="73"/>
      <c r="AW515" s="73"/>
      <c r="AX515" s="73"/>
      <c r="AY515" s="73"/>
      <c r="AZ515" s="73"/>
      <c r="BA515" s="73"/>
      <c r="BB515" s="73" cm="1">
        <f t="array" ref="BB515:BB518">_xlfn.ANCHORARRAY(AC528)</f>
        <v>5</v>
      </c>
      <c r="BC515" s="73"/>
      <c r="BD515" s="68"/>
      <c r="BE515" s="68"/>
      <c r="BF515" s="68"/>
      <c r="BG515" s="68"/>
      <c r="BH515" s="68"/>
      <c r="BI515" s="68"/>
      <c r="BJ515" s="68"/>
      <c r="BK515" s="68"/>
      <c r="BL515" s="68"/>
      <c r="BM515" s="68"/>
      <c r="BN515" s="68"/>
      <c r="BO515" s="68"/>
      <c r="BP515" s="68"/>
      <c r="BQ515" s="68"/>
    </row>
    <row r="516" spans="8:69" ht="24" customHeight="1">
      <c r="S516" s="38">
        <v>1</v>
      </c>
      <c r="T516" s="38">
        <v>0</v>
      </c>
      <c r="U516" s="38">
        <v>0</v>
      </c>
      <c r="V516" s="38">
        <v>0</v>
      </c>
      <c r="W516" s="38">
        <v>0</v>
      </c>
      <c r="X516" s="38">
        <v>1</v>
      </c>
      <c r="Y516" s="38">
        <v>1</v>
      </c>
      <c r="Z516" s="38">
        <v>0</v>
      </c>
      <c r="AA516" s="38">
        <v>0</v>
      </c>
      <c r="AB516" s="38">
        <v>0</v>
      </c>
      <c r="AC516" s="38">
        <v>1</v>
      </c>
      <c r="AD516" s="38"/>
      <c r="AK516" s="68"/>
      <c r="AL516" s="68"/>
      <c r="AM516" s="68"/>
      <c r="AN516" s="68"/>
      <c r="AO516" s="68"/>
      <c r="AP516" s="68"/>
      <c r="AQ516" s="70"/>
      <c r="AR516" s="74"/>
      <c r="AS516" s="75"/>
      <c r="AT516" s="75"/>
      <c r="AU516" s="75"/>
      <c r="AV516" s="75"/>
      <c r="AW516" s="75"/>
      <c r="AX516" s="75"/>
      <c r="AY516" s="75"/>
      <c r="AZ516" s="75"/>
      <c r="BA516" s="75"/>
      <c r="BB516" s="75">
        <v>1</v>
      </c>
      <c r="BC516" s="75"/>
      <c r="BD516" s="68"/>
      <c r="BE516" s="68"/>
      <c r="BF516" s="68"/>
      <c r="BG516" s="68"/>
      <c r="BH516" s="68"/>
      <c r="BI516" s="68"/>
      <c r="BJ516" s="68"/>
      <c r="BK516" s="68"/>
      <c r="BL516" s="68"/>
      <c r="BM516" s="68"/>
      <c r="BN516" s="68"/>
      <c r="BO516" s="68"/>
      <c r="BP516" s="68"/>
      <c r="BQ516" s="68"/>
    </row>
    <row r="517" spans="8:69" ht="24" customHeight="1">
      <c r="S517" s="39">
        <v>0</v>
      </c>
      <c r="T517" s="39">
        <v>1</v>
      </c>
      <c r="U517" s="39">
        <v>0</v>
      </c>
      <c r="V517" s="39">
        <v>0</v>
      </c>
      <c r="W517" s="39">
        <v>0</v>
      </c>
      <c r="X517" s="39">
        <v>1</v>
      </c>
      <c r="Y517" s="39">
        <v>0</v>
      </c>
      <c r="Z517" s="39">
        <v>1</v>
      </c>
      <c r="AA517" s="39">
        <v>0</v>
      </c>
      <c r="AB517" s="39">
        <v>0</v>
      </c>
      <c r="AC517" s="39">
        <v>1</v>
      </c>
      <c r="AD517" s="39"/>
      <c r="AK517" s="68"/>
      <c r="AL517" s="68"/>
      <c r="AM517" s="68"/>
      <c r="AN517" s="68"/>
      <c r="AO517" s="68"/>
      <c r="AP517" s="68"/>
      <c r="AQ517" s="70"/>
      <c r="AR517" s="74"/>
      <c r="AS517" s="75"/>
      <c r="AT517" s="75"/>
      <c r="AU517" s="75"/>
      <c r="AV517" s="75"/>
      <c r="AW517" s="75"/>
      <c r="AX517" s="75"/>
      <c r="AY517" s="75"/>
      <c r="AZ517" s="75"/>
      <c r="BA517" s="75"/>
      <c r="BB517" s="75">
        <v>3</v>
      </c>
      <c r="BC517" s="75"/>
      <c r="BD517" s="68"/>
      <c r="BE517" s="68"/>
      <c r="BF517" s="68"/>
      <c r="BG517" s="68"/>
      <c r="BH517" s="68"/>
      <c r="BI517" s="68"/>
      <c r="BJ517" s="68"/>
      <c r="BK517" s="68"/>
      <c r="BL517" s="68"/>
      <c r="BM517" s="68"/>
      <c r="BN517" s="68"/>
      <c r="BO517" s="68"/>
      <c r="BP517" s="68"/>
      <c r="BQ517" s="68"/>
    </row>
    <row r="518" spans="8:69" ht="24" customHeight="1">
      <c r="S518" s="39">
        <v>0</v>
      </c>
      <c r="T518" s="39">
        <v>1</v>
      </c>
      <c r="U518" s="39">
        <v>1</v>
      </c>
      <c r="V518" s="39">
        <v>1</v>
      </c>
      <c r="W518" s="39">
        <v>1</v>
      </c>
      <c r="X518" s="39">
        <v>0</v>
      </c>
      <c r="Y518" s="39">
        <v>0</v>
      </c>
      <c r="Z518" s="39">
        <v>1</v>
      </c>
      <c r="AA518" s="39">
        <v>1</v>
      </c>
      <c r="AB518" s="39">
        <v>1</v>
      </c>
      <c r="AC518" s="39">
        <v>0</v>
      </c>
      <c r="AD518" s="39"/>
      <c r="AK518" s="68"/>
      <c r="AL518" s="68"/>
      <c r="AM518" s="68"/>
      <c r="AN518" s="68"/>
      <c r="AO518" s="68"/>
      <c r="AP518" s="68"/>
      <c r="AQ518" s="70"/>
      <c r="AR518" s="76"/>
      <c r="AS518" s="77"/>
      <c r="AT518" s="77"/>
      <c r="AU518" s="77"/>
      <c r="AV518" s="77"/>
      <c r="AW518" s="77"/>
      <c r="AX518" s="77"/>
      <c r="AY518" s="77"/>
      <c r="AZ518" s="77"/>
      <c r="BA518" s="77"/>
      <c r="BB518" s="77">
        <v>6</v>
      </c>
      <c r="BC518" s="77"/>
      <c r="BD518" s="68"/>
      <c r="BE518" s="68"/>
      <c r="BF518" s="68"/>
      <c r="BG518" s="68"/>
      <c r="BH518" s="68"/>
      <c r="BI518" s="68"/>
      <c r="BJ518" s="68"/>
      <c r="BK518" s="68"/>
      <c r="BL518" s="68"/>
      <c r="BM518" s="68"/>
      <c r="BN518" s="68"/>
      <c r="BO518" s="68"/>
      <c r="BP518" s="68"/>
      <c r="BQ518" s="68"/>
    </row>
    <row r="519" spans="8:69" ht="24" customHeight="1">
      <c r="S519" s="39">
        <v>1</v>
      </c>
      <c r="T519" s="39">
        <v>0</v>
      </c>
      <c r="U519" s="39">
        <v>1</v>
      </c>
      <c r="V519" s="39">
        <v>1</v>
      </c>
      <c r="W519" s="39">
        <v>0</v>
      </c>
      <c r="X519" s="39">
        <v>0</v>
      </c>
      <c r="Y519" s="39">
        <v>1</v>
      </c>
      <c r="Z519" s="39">
        <v>0</v>
      </c>
      <c r="AA519" s="39">
        <v>1</v>
      </c>
      <c r="AB519" s="39">
        <v>1</v>
      </c>
      <c r="AC519" s="39">
        <v>0</v>
      </c>
      <c r="AD519" s="39"/>
      <c r="AK519" s="68"/>
      <c r="AL519" s="70"/>
      <c r="AM519" s="68"/>
      <c r="AN519" s="68"/>
      <c r="AO519" s="68"/>
      <c r="AP519" s="68"/>
      <c r="AQ519" s="70"/>
      <c r="AR519" s="70" t="s">
        <v>0</v>
      </c>
      <c r="AS519" s="70" t="s">
        <v>0</v>
      </c>
      <c r="AT519" s="70" t="s">
        <v>0</v>
      </c>
      <c r="AU519" s="70" t="s">
        <v>0</v>
      </c>
      <c r="AV519" s="70" t="s">
        <v>0</v>
      </c>
      <c r="AW519" s="70" t="s">
        <v>0</v>
      </c>
      <c r="AX519" s="70" t="s">
        <v>0</v>
      </c>
      <c r="AY519" s="70" t="s">
        <v>0</v>
      </c>
      <c r="AZ519" s="70" t="s">
        <v>0</v>
      </c>
      <c r="BA519" s="70" t="s">
        <v>0</v>
      </c>
      <c r="BB519" s="70" t="s">
        <v>0</v>
      </c>
      <c r="BC519" s="70" t="s">
        <v>0</v>
      </c>
      <c r="BD519" s="68"/>
      <c r="BE519" s="68"/>
      <c r="BF519" s="68"/>
      <c r="BG519" s="68"/>
      <c r="BH519" s="68"/>
      <c r="BI519" s="68"/>
      <c r="BJ519" s="68"/>
      <c r="BK519" s="68"/>
      <c r="BL519" s="68"/>
      <c r="BM519" s="68"/>
      <c r="BN519" s="68"/>
      <c r="BO519" s="68"/>
      <c r="BP519" s="68"/>
      <c r="BQ519" s="68"/>
    </row>
    <row r="520" spans="8:69" ht="24" customHeight="1">
      <c r="S520" s="39">
        <v>0</v>
      </c>
      <c r="T520" s="39">
        <v>1</v>
      </c>
      <c r="U520" s="39">
        <v>0</v>
      </c>
      <c r="V520" s="39">
        <v>1</v>
      </c>
      <c r="W520" s="39">
        <v>0</v>
      </c>
      <c r="X520" s="39">
        <v>1</v>
      </c>
      <c r="Y520" s="39">
        <v>0</v>
      </c>
      <c r="Z520" s="39">
        <v>1</v>
      </c>
      <c r="AA520" s="39">
        <v>0</v>
      </c>
      <c r="AB520" s="39">
        <v>1</v>
      </c>
      <c r="AC520" s="39">
        <v>1</v>
      </c>
      <c r="AD520" s="39"/>
      <c r="AK520" s="91" t="s">
        <v>96</v>
      </c>
      <c r="AR520" s="68"/>
      <c r="AS520" s="68"/>
      <c r="AT520" s="68"/>
      <c r="AU520" s="68"/>
      <c r="AV520" s="68"/>
      <c r="AW520" s="68"/>
      <c r="AX520" s="68"/>
      <c r="AY520" s="68"/>
      <c r="AZ520" s="68"/>
      <c r="BA520" s="68"/>
      <c r="BB520" s="68"/>
      <c r="BC520" s="68"/>
      <c r="BD520" s="68"/>
      <c r="BE520" s="68"/>
      <c r="BF520" s="68"/>
      <c r="BG520" s="68"/>
      <c r="BH520" s="68"/>
      <c r="BI520" s="68"/>
      <c r="BJ520" s="68"/>
      <c r="BK520" s="68"/>
      <c r="BL520" s="68"/>
      <c r="BM520" s="68"/>
      <c r="BN520" s="68"/>
      <c r="BO520" s="68"/>
      <c r="BP520" s="68"/>
      <c r="BQ520" s="68"/>
    </row>
    <row r="521" spans="8:69" ht="24" customHeight="1">
      <c r="S521" s="39">
        <v>0</v>
      </c>
      <c r="T521" s="39">
        <v>1</v>
      </c>
      <c r="U521" s="39">
        <v>0</v>
      </c>
      <c r="V521" s="39">
        <v>0</v>
      </c>
      <c r="W521" s="39">
        <v>1</v>
      </c>
      <c r="X521" s="39">
        <v>0</v>
      </c>
      <c r="Y521" s="39">
        <v>0</v>
      </c>
      <c r="Z521" s="39">
        <v>1</v>
      </c>
      <c r="AA521" s="39">
        <v>0</v>
      </c>
      <c r="AB521" s="39">
        <v>0</v>
      </c>
      <c r="AC521" s="39">
        <v>1</v>
      </c>
      <c r="AD521" s="39"/>
      <c r="AK521" s="68"/>
      <c r="AL521" s="78" cm="1">
        <f t="array" ref="AL521:AO530">_xlfn.ANCHORARRAY(AL487)</f>
        <v>5</v>
      </c>
      <c r="AM521" s="79">
        <v>4</v>
      </c>
      <c r="AN521" s="79">
        <v>0</v>
      </c>
      <c r="AO521" s="80">
        <v>4</v>
      </c>
      <c r="AP521" s="70" t="s">
        <v>3</v>
      </c>
      <c r="AQ521" s="68"/>
      <c r="AR521" s="70"/>
      <c r="AS521" s="70"/>
      <c r="AT521" s="70"/>
      <c r="AU521" s="70"/>
      <c r="AV521" s="70"/>
      <c r="AW521" s="70"/>
      <c r="AX521" s="68"/>
      <c r="AY521" s="68"/>
      <c r="AZ521" s="68"/>
      <c r="BB521" s="68" cm="1">
        <f t="array" ref="BB521:BB531">MMULT(AL521:AO531,_xlfn.ANCHORARRAY(BB515))/SQRT(4)</f>
        <v>26.5</v>
      </c>
      <c r="BC521" s="68"/>
      <c r="BD521" s="68"/>
      <c r="BE521" s="70" t="s">
        <v>3</v>
      </c>
      <c r="BF521" s="18"/>
      <c r="BG521" s="18"/>
      <c r="BH521" s="18"/>
      <c r="BI521" s="18"/>
      <c r="BJ521" s="18"/>
      <c r="BK521" s="18"/>
      <c r="BL521" s="18"/>
      <c r="BM521" s="18"/>
      <c r="BN521" s="18"/>
      <c r="BO521" s="18"/>
      <c r="BP521" s="18" cm="1">
        <f t="array" ref="BP521:BP531">_xlfn.LET(_xlpm.x,_xlfn.ANCHORARRAY(BB521), EXP(_xlpm.x) / SUM(EXP(_xlpm.x)))</f>
        <v>0.15288629263780287</v>
      </c>
      <c r="BQ521" s="18"/>
    </row>
    <row r="522" spans="8:69" ht="24" customHeight="1">
      <c r="S522" s="39">
        <v>1</v>
      </c>
      <c r="T522" s="39">
        <v>0</v>
      </c>
      <c r="U522" s="39">
        <v>1</v>
      </c>
      <c r="V522" s="39">
        <v>1</v>
      </c>
      <c r="W522" s="39">
        <v>1</v>
      </c>
      <c r="X522" s="39">
        <v>1</v>
      </c>
      <c r="Y522" s="39">
        <v>1</v>
      </c>
      <c r="Z522" s="39">
        <v>0</v>
      </c>
      <c r="AA522" s="39">
        <v>1</v>
      </c>
      <c r="AB522" s="39">
        <v>1</v>
      </c>
      <c r="AC522" s="39">
        <v>1</v>
      </c>
      <c r="AD522" s="39"/>
      <c r="AK522" s="68"/>
      <c r="AL522" s="81">
        <v>2</v>
      </c>
      <c r="AM522" s="82">
        <v>2</v>
      </c>
      <c r="AN522" s="82">
        <v>1</v>
      </c>
      <c r="AO522" s="77">
        <v>3</v>
      </c>
      <c r="AP522" s="70" t="s">
        <v>3</v>
      </c>
      <c r="AQ522" s="68"/>
      <c r="AR522" s="70"/>
      <c r="AS522" s="70"/>
      <c r="AT522" s="70"/>
      <c r="AU522" s="70"/>
      <c r="AV522" s="70"/>
      <c r="AW522" s="70"/>
      <c r="AX522" s="68"/>
      <c r="AY522" s="68"/>
      <c r="AZ522" s="68"/>
      <c r="BA522" s="68"/>
      <c r="BB522" s="68">
        <v>16.5</v>
      </c>
      <c r="BC522" s="68"/>
      <c r="BD522" s="68"/>
      <c r="BE522" s="70" t="s">
        <v>3</v>
      </c>
      <c r="BF522" s="87"/>
      <c r="BG522" s="88"/>
      <c r="BH522" s="88"/>
      <c r="BI522" s="88"/>
      <c r="BJ522" s="88"/>
      <c r="BK522" s="88"/>
      <c r="BL522" s="88"/>
      <c r="BM522" s="88"/>
      <c r="BN522" s="88"/>
      <c r="BO522" s="88"/>
      <c r="BP522" s="19">
        <v>6.9410269474029545E-6</v>
      </c>
      <c r="BQ522" s="88"/>
    </row>
    <row r="523" spans="8:69" ht="24" customHeight="1">
      <c r="S523" s="40">
        <v>1</v>
      </c>
      <c r="T523" s="40">
        <v>0</v>
      </c>
      <c r="U523" s="40">
        <v>1</v>
      </c>
      <c r="V523" s="40">
        <v>0</v>
      </c>
      <c r="W523" s="40">
        <v>0</v>
      </c>
      <c r="X523" s="40">
        <v>0</v>
      </c>
      <c r="Y523" s="40">
        <v>1</v>
      </c>
      <c r="Z523" s="40">
        <v>0</v>
      </c>
      <c r="AA523" s="40">
        <v>1</v>
      </c>
      <c r="AB523" s="40">
        <v>0</v>
      </c>
      <c r="AC523" s="40">
        <v>0</v>
      </c>
      <c r="AD523" s="40"/>
      <c r="AK523" s="68"/>
      <c r="AL523" s="81">
        <v>4</v>
      </c>
      <c r="AM523" s="82">
        <v>4</v>
      </c>
      <c r="AN523" s="82">
        <v>0</v>
      </c>
      <c r="AO523" s="77">
        <v>5</v>
      </c>
      <c r="AP523" s="70" t="s">
        <v>3</v>
      </c>
      <c r="AQ523" s="68"/>
      <c r="AR523" s="70"/>
      <c r="AS523" s="70"/>
      <c r="AT523" s="70"/>
      <c r="AU523" s="70"/>
      <c r="AV523" s="70"/>
      <c r="AW523" s="70"/>
      <c r="AX523" s="68"/>
      <c r="AY523" s="68"/>
      <c r="AZ523" s="68"/>
      <c r="BA523" s="68"/>
      <c r="BB523" s="68">
        <v>27</v>
      </c>
      <c r="BC523" s="68"/>
      <c r="BD523" s="68"/>
      <c r="BE523" s="70" t="s">
        <v>3</v>
      </c>
      <c r="BF523" s="87"/>
      <c r="BG523" s="88"/>
      <c r="BH523" s="88"/>
      <c r="BI523" s="88"/>
      <c r="BJ523" s="88"/>
      <c r="BK523" s="88"/>
      <c r="BL523" s="88"/>
      <c r="BM523" s="88"/>
      <c r="BN523" s="88"/>
      <c r="BO523" s="88"/>
      <c r="BP523" s="19">
        <v>0.25206688267042998</v>
      </c>
      <c r="BQ523" s="88"/>
    </row>
    <row r="524" spans="8:69" ht="24" customHeight="1">
      <c r="S524" s="70" t="s">
        <v>0</v>
      </c>
      <c r="T524" s="70" t="s">
        <v>0</v>
      </c>
      <c r="U524" s="70" t="s">
        <v>0</v>
      </c>
      <c r="V524" s="70" t="s">
        <v>0</v>
      </c>
      <c r="W524" s="70" t="s">
        <v>0</v>
      </c>
      <c r="X524" s="70" t="s">
        <v>0</v>
      </c>
      <c r="Y524" s="70" t="s">
        <v>0</v>
      </c>
      <c r="Z524" s="70" t="s">
        <v>0</v>
      </c>
      <c r="AA524" s="70" t="s">
        <v>0</v>
      </c>
      <c r="AB524" s="70" t="s">
        <v>0</v>
      </c>
      <c r="AC524" s="70"/>
      <c r="AD524" s="70"/>
      <c r="AK524" s="68"/>
      <c r="AL524" s="81">
        <v>4</v>
      </c>
      <c r="AM524" s="82">
        <v>2</v>
      </c>
      <c r="AN524" s="82">
        <v>0</v>
      </c>
      <c r="AO524" s="77">
        <v>5</v>
      </c>
      <c r="AP524" s="70" t="s">
        <v>3</v>
      </c>
      <c r="AQ524" s="68"/>
      <c r="AR524" s="70"/>
      <c r="AS524" s="70"/>
      <c r="AT524" s="70"/>
      <c r="AU524" s="70"/>
      <c r="AV524" s="70"/>
      <c r="AW524" s="70"/>
      <c r="AX524" s="68"/>
      <c r="AY524" s="68"/>
      <c r="AZ524" s="68"/>
      <c r="BA524" s="68"/>
      <c r="BB524" s="68">
        <v>26</v>
      </c>
      <c r="BC524" s="68"/>
      <c r="BD524" s="68"/>
      <c r="BE524" s="70" t="s">
        <v>3</v>
      </c>
      <c r="BF524" s="87"/>
      <c r="BG524" s="88"/>
      <c r="BH524" s="88"/>
      <c r="BI524" s="88"/>
      <c r="BJ524" s="88"/>
      <c r="BK524" s="88"/>
      <c r="BL524" s="88"/>
      <c r="BM524" s="88"/>
      <c r="BN524" s="88"/>
      <c r="BO524" s="88"/>
      <c r="BP524" s="19">
        <v>9.2730223934625294E-2</v>
      </c>
      <c r="BQ524" s="88"/>
    </row>
    <row r="525" spans="8:69" ht="24" customHeight="1">
      <c r="AK525" s="68"/>
      <c r="AL525" s="81">
        <v>3</v>
      </c>
      <c r="AM525" s="82">
        <v>1</v>
      </c>
      <c r="AN525" s="82">
        <v>-1</v>
      </c>
      <c r="AO525" s="77">
        <v>3</v>
      </c>
      <c r="AP525" s="70" t="s">
        <v>3</v>
      </c>
      <c r="AQ525" s="68"/>
      <c r="AR525" s="70"/>
      <c r="AS525" s="70"/>
      <c r="AT525" s="70"/>
      <c r="AU525" s="70"/>
      <c r="AV525" s="70"/>
      <c r="AW525" s="70"/>
      <c r="AX525" s="68"/>
      <c r="AY525" s="68"/>
      <c r="AZ525" s="68"/>
      <c r="BA525" s="68"/>
      <c r="BB525" s="68">
        <v>15.5</v>
      </c>
      <c r="BC525" s="68"/>
      <c r="BD525" s="68"/>
      <c r="BE525" s="70" t="s">
        <v>3</v>
      </c>
      <c r="BF525" s="87"/>
      <c r="BG525" s="88"/>
      <c r="BH525" s="88"/>
      <c r="BI525" s="88"/>
      <c r="BJ525" s="88"/>
      <c r="BK525" s="88"/>
      <c r="BL525" s="88"/>
      <c r="BM525" s="88"/>
      <c r="BN525" s="88"/>
      <c r="BO525" s="88"/>
      <c r="BP525" s="19">
        <v>2.553461114566521E-6</v>
      </c>
      <c r="BQ525" s="88"/>
    </row>
    <row r="526" spans="8:69" ht="24" customHeight="1">
      <c r="AK526" s="68"/>
      <c r="AL526" s="81">
        <v>4</v>
      </c>
      <c r="AM526" s="82">
        <v>2</v>
      </c>
      <c r="AN526" s="82">
        <v>0</v>
      </c>
      <c r="AO526" s="77">
        <v>4</v>
      </c>
      <c r="AP526" s="70" t="s">
        <v>3</v>
      </c>
      <c r="AQ526" s="68"/>
      <c r="AR526" s="70"/>
      <c r="AS526" s="70"/>
      <c r="AT526" s="70"/>
      <c r="AU526" s="70"/>
      <c r="AV526" s="70"/>
      <c r="AW526" s="70"/>
      <c r="AX526" s="68"/>
      <c r="AY526" s="68"/>
      <c r="AZ526" s="68"/>
      <c r="BA526" s="68"/>
      <c r="BB526" s="68">
        <v>23</v>
      </c>
      <c r="BC526" s="68"/>
      <c r="BD526" s="68"/>
      <c r="BE526" s="70" t="s">
        <v>3</v>
      </c>
      <c r="BF526" s="87"/>
      <c r="BG526" s="88"/>
      <c r="BH526" s="88"/>
      <c r="BI526" s="88"/>
      <c r="BJ526" s="88"/>
      <c r="BK526" s="88"/>
      <c r="BL526" s="88"/>
      <c r="BM526" s="88"/>
      <c r="BN526" s="88"/>
      <c r="BO526" s="88"/>
      <c r="BP526" s="19">
        <v>4.6167659988005233E-3</v>
      </c>
      <c r="BQ526" s="88"/>
    </row>
    <row r="527" spans="8:69" ht="24" customHeight="1">
      <c r="AK527" s="68"/>
      <c r="AL527" s="81">
        <v>5</v>
      </c>
      <c r="AM527" s="82">
        <v>4</v>
      </c>
      <c r="AN527" s="82">
        <v>0</v>
      </c>
      <c r="AO527" s="77">
        <v>4</v>
      </c>
      <c r="AP527" s="70" t="s">
        <v>3</v>
      </c>
      <c r="AQ527" s="68"/>
      <c r="AR527" s="68"/>
      <c r="AS527" s="68"/>
      <c r="AT527" s="68"/>
      <c r="AU527" s="68"/>
      <c r="AV527" s="68"/>
      <c r="AW527" s="68"/>
      <c r="AX527" s="68"/>
      <c r="AY527" s="68"/>
      <c r="AZ527" s="68"/>
      <c r="BA527" s="68"/>
      <c r="BB527" s="68">
        <v>26.5</v>
      </c>
      <c r="BC527" s="68"/>
      <c r="BD527" s="68"/>
      <c r="BE527" s="70" t="s">
        <v>3</v>
      </c>
      <c r="BF527" s="87"/>
      <c r="BG527" s="88"/>
      <c r="BH527" s="88"/>
      <c r="BI527" s="88"/>
      <c r="BJ527" s="88"/>
      <c r="BK527" s="88"/>
      <c r="BL527" s="88"/>
      <c r="BM527" s="88"/>
      <c r="BN527" s="88"/>
      <c r="BO527" s="88"/>
      <c r="BP527" s="19">
        <v>0.15288629263780287</v>
      </c>
      <c r="BQ527" s="88"/>
    </row>
    <row r="528" spans="8:69" ht="24" customHeight="1">
      <c r="H528" t="s">
        <v>93</v>
      </c>
      <c r="I528" s="44">
        <v>0</v>
      </c>
      <c r="J528" s="45">
        <v>1</v>
      </c>
      <c r="K528" s="45">
        <v>1</v>
      </c>
      <c r="L528" s="45">
        <v>1</v>
      </c>
      <c r="M528" s="45">
        <v>1</v>
      </c>
      <c r="N528" s="45">
        <v>1</v>
      </c>
      <c r="O528" s="45">
        <v>2</v>
      </c>
      <c r="P528" s="46">
        <v>1</v>
      </c>
      <c r="Q528" s="70" t="s">
        <v>3</v>
      </c>
      <c r="R528" s="1" t="s">
        <v>72</v>
      </c>
      <c r="AB528" s="38"/>
      <c r="AC528" s="38" cm="1">
        <f t="array" ref="AC528:AC531">MMULT(I528:P531,AC516:AC523)</f>
        <v>5</v>
      </c>
      <c r="AD528" s="38"/>
      <c r="AK528" s="68"/>
      <c r="AL528" s="81">
        <v>2</v>
      </c>
      <c r="AM528" s="82">
        <v>2</v>
      </c>
      <c r="AN528" s="82">
        <v>1</v>
      </c>
      <c r="AO528" s="77">
        <v>3</v>
      </c>
      <c r="AP528" s="70" t="s">
        <v>3</v>
      </c>
      <c r="AQ528" s="68"/>
      <c r="AR528" s="68"/>
      <c r="AS528" s="68"/>
      <c r="AT528" s="68"/>
      <c r="AU528" s="68"/>
      <c r="AV528" s="68"/>
      <c r="AW528" s="68"/>
      <c r="AX528" s="68"/>
      <c r="AY528" s="68"/>
      <c r="AZ528" s="68"/>
      <c r="BA528" s="68"/>
      <c r="BB528" s="68">
        <v>16.5</v>
      </c>
      <c r="BC528" s="68"/>
      <c r="BD528" s="68"/>
      <c r="BE528" s="70" t="s">
        <v>3</v>
      </c>
      <c r="BF528" s="87"/>
      <c r="BG528" s="88"/>
      <c r="BH528" s="88"/>
      <c r="BI528" s="88"/>
      <c r="BJ528" s="88"/>
      <c r="BK528" s="88"/>
      <c r="BL528" s="88"/>
      <c r="BM528" s="88"/>
      <c r="BN528" s="88"/>
      <c r="BO528" s="88"/>
      <c r="BP528" s="19">
        <v>6.9410269474029545E-6</v>
      </c>
      <c r="BQ528" s="88"/>
    </row>
    <row r="529" spans="8:69" ht="24" customHeight="1">
      <c r="I529" s="48">
        <v>1</v>
      </c>
      <c r="J529" s="49">
        <v>0</v>
      </c>
      <c r="K529" s="49">
        <v>0</v>
      </c>
      <c r="L529" s="49">
        <v>0</v>
      </c>
      <c r="M529" s="49">
        <v>0</v>
      </c>
      <c r="N529" s="49">
        <v>0</v>
      </c>
      <c r="O529" s="49">
        <v>0</v>
      </c>
      <c r="P529" s="50">
        <v>-1</v>
      </c>
      <c r="Q529" s="70" t="s">
        <v>3</v>
      </c>
      <c r="AB529" s="39"/>
      <c r="AC529" s="39">
        <v>1</v>
      </c>
      <c r="AD529" s="39"/>
      <c r="AK529" s="68"/>
      <c r="AL529" s="81">
        <v>4</v>
      </c>
      <c r="AM529" s="82">
        <v>4</v>
      </c>
      <c r="AN529" s="82">
        <v>0</v>
      </c>
      <c r="AO529" s="77">
        <v>5</v>
      </c>
      <c r="AP529" s="70" t="s">
        <v>3</v>
      </c>
      <c r="AQ529" s="68"/>
      <c r="AR529" s="68"/>
      <c r="AS529" s="68"/>
      <c r="AT529" s="68"/>
      <c r="AU529" s="68"/>
      <c r="AV529" s="68"/>
      <c r="AW529" s="68"/>
      <c r="AX529" s="68"/>
      <c r="AY529" s="68"/>
      <c r="AZ529" s="68"/>
      <c r="BA529" s="68"/>
      <c r="BB529" s="68">
        <v>27</v>
      </c>
      <c r="BC529" s="68"/>
      <c r="BD529" s="68"/>
      <c r="BE529" s="70" t="s">
        <v>3</v>
      </c>
      <c r="BF529" s="87"/>
      <c r="BG529" s="88"/>
      <c r="BH529" s="88"/>
      <c r="BI529" s="88"/>
      <c r="BJ529" s="88"/>
      <c r="BK529" s="88"/>
      <c r="BL529" s="88"/>
      <c r="BM529" s="88"/>
      <c r="BN529" s="88"/>
      <c r="BO529" s="88"/>
      <c r="BP529" s="19">
        <v>0.25206688267042998</v>
      </c>
      <c r="BQ529" s="88"/>
    </row>
    <row r="530" spans="8:69" ht="24" customHeight="1">
      <c r="I530" s="48">
        <v>1</v>
      </c>
      <c r="J530" s="49">
        <v>1</v>
      </c>
      <c r="K530" s="49">
        <v>0</v>
      </c>
      <c r="L530" s="49">
        <v>1</v>
      </c>
      <c r="M530" s="49">
        <v>1</v>
      </c>
      <c r="N530" s="49">
        <v>0</v>
      </c>
      <c r="O530" s="49">
        <v>0</v>
      </c>
      <c r="P530" s="50">
        <v>-1</v>
      </c>
      <c r="Q530" s="70" t="s">
        <v>3</v>
      </c>
      <c r="AB530" s="39"/>
      <c r="AC530" s="39">
        <v>3</v>
      </c>
      <c r="AD530" s="39"/>
      <c r="AK530" s="68"/>
      <c r="AL530" s="81">
        <v>4</v>
      </c>
      <c r="AM530" s="82">
        <v>2</v>
      </c>
      <c r="AN530" s="82">
        <v>0</v>
      </c>
      <c r="AO530" s="77">
        <v>5</v>
      </c>
      <c r="AP530" s="70" t="s">
        <v>3</v>
      </c>
      <c r="AQ530" s="68"/>
      <c r="AR530" s="68"/>
      <c r="AS530" s="68"/>
      <c r="AT530" s="68"/>
      <c r="AU530" s="68"/>
      <c r="AV530" s="68"/>
      <c r="AW530" s="68"/>
      <c r="AX530" s="68"/>
      <c r="AY530" s="68"/>
      <c r="AZ530" s="68"/>
      <c r="BA530" s="68"/>
      <c r="BB530" s="68">
        <v>26</v>
      </c>
      <c r="BC530" s="68"/>
      <c r="BD530" s="68"/>
      <c r="BE530" s="70" t="s">
        <v>3</v>
      </c>
      <c r="BF530" s="87"/>
      <c r="BG530" s="88"/>
      <c r="BH530" s="88"/>
      <c r="BI530" s="88"/>
      <c r="BJ530" s="88"/>
      <c r="BK530" s="88"/>
      <c r="BL530" s="88"/>
      <c r="BM530" s="88"/>
      <c r="BN530" s="88"/>
      <c r="BO530" s="88"/>
      <c r="BP530" s="19">
        <v>9.2730223934625294E-2</v>
      </c>
      <c r="BQ530" s="88"/>
    </row>
    <row r="531" spans="8:69" ht="24" customHeight="1">
      <c r="I531" s="51">
        <v>0</v>
      </c>
      <c r="J531" s="52">
        <v>1</v>
      </c>
      <c r="K531" s="52">
        <v>1</v>
      </c>
      <c r="L531" s="52">
        <v>0</v>
      </c>
      <c r="M531" s="52">
        <v>1</v>
      </c>
      <c r="N531" s="52">
        <v>2</v>
      </c>
      <c r="O531" s="52">
        <v>2</v>
      </c>
      <c r="P531" s="53">
        <v>1</v>
      </c>
      <c r="Q531" s="70" t="s">
        <v>3</v>
      </c>
      <c r="AB531" s="40"/>
      <c r="AC531" s="40">
        <v>6</v>
      </c>
      <c r="AD531" s="40"/>
      <c r="AK531" s="68"/>
      <c r="AL531" s="81" cm="1">
        <f t="array" ref="AL531:AO531">TRANSPOSE(AB533:AB536)</f>
        <v>0</v>
      </c>
      <c r="AM531" s="82">
        <v>0</v>
      </c>
      <c r="AN531" s="82">
        <v>0</v>
      </c>
      <c r="AO531" s="77">
        <v>0</v>
      </c>
      <c r="AP531" s="70" t="s">
        <v>3</v>
      </c>
      <c r="AQ531" s="68"/>
      <c r="AR531" s="68"/>
      <c r="AS531" s="68"/>
      <c r="AT531" s="68"/>
      <c r="AU531" s="68"/>
      <c r="AV531" s="68"/>
      <c r="AW531" s="68"/>
      <c r="AX531" s="68"/>
      <c r="AY531" s="68"/>
      <c r="AZ531" s="68"/>
      <c r="BA531" s="68"/>
      <c r="BB531" s="68">
        <v>0</v>
      </c>
      <c r="BC531" s="68"/>
      <c r="BD531" s="68"/>
      <c r="BE531" s="70" t="s">
        <v>3</v>
      </c>
      <c r="BF531" s="87"/>
      <c r="BG531" s="88"/>
      <c r="BH531" s="88"/>
      <c r="BI531" s="88"/>
      <c r="BJ531" s="88"/>
      <c r="BK531" s="88"/>
      <c r="BL531" s="88"/>
      <c r="BM531" s="88"/>
      <c r="BN531" s="88"/>
      <c r="BO531" s="88"/>
      <c r="BP531" s="19">
        <v>4.737669696742492E-13</v>
      </c>
      <c r="BQ531" s="88"/>
    </row>
    <row r="532" spans="8:69" ht="24" customHeight="1">
      <c r="AK532" s="68"/>
      <c r="AL532" s="81"/>
      <c r="AM532" s="82"/>
      <c r="AN532" s="82"/>
      <c r="AO532" s="77"/>
      <c r="AP532" s="70" t="s">
        <v>3</v>
      </c>
      <c r="AQ532" s="68"/>
      <c r="AR532" s="68"/>
      <c r="AS532" s="68"/>
      <c r="AT532" s="68"/>
      <c r="AU532" s="68"/>
      <c r="AV532" s="68"/>
      <c r="AW532" s="68"/>
      <c r="AX532" s="68"/>
      <c r="AY532" s="68"/>
      <c r="AZ532" s="68"/>
      <c r="BA532" s="68"/>
      <c r="BB532" s="68"/>
      <c r="BC532" s="68"/>
      <c r="BD532" s="68"/>
      <c r="BE532" s="70" t="s">
        <v>3</v>
      </c>
      <c r="BF532" s="89"/>
      <c r="BG532" s="90"/>
      <c r="BH532" s="90"/>
      <c r="BI532" s="90"/>
      <c r="BJ532" s="90"/>
      <c r="BK532" s="90"/>
      <c r="BL532" s="90"/>
      <c r="BM532" s="90"/>
      <c r="BN532" s="90"/>
      <c r="BO532" s="90"/>
      <c r="BP532" s="20"/>
      <c r="BQ532" s="90"/>
    </row>
    <row r="533" spans="8:69" ht="24" customHeight="1">
      <c r="H533" t="s">
        <v>94</v>
      </c>
      <c r="I533" s="44">
        <v>1</v>
      </c>
      <c r="J533" s="45">
        <v>0</v>
      </c>
      <c r="K533" s="45">
        <v>0</v>
      </c>
      <c r="L533" s="45">
        <v>1</v>
      </c>
      <c r="M533" s="45">
        <v>1</v>
      </c>
      <c r="N533" s="45">
        <v>1</v>
      </c>
      <c r="O533" s="45">
        <v>2</v>
      </c>
      <c r="P533" s="46">
        <v>1</v>
      </c>
      <c r="Q533" s="70" t="s">
        <v>3</v>
      </c>
      <c r="R533" s="1" t="s">
        <v>75</v>
      </c>
      <c r="S533" s="38"/>
      <c r="T533" s="38"/>
      <c r="U533" s="38"/>
      <c r="V533" s="38"/>
      <c r="W533" s="38"/>
      <c r="X533" s="38"/>
      <c r="Y533" s="38"/>
      <c r="Z533" s="38"/>
      <c r="AA533" s="38"/>
      <c r="AB533" s="38"/>
      <c r="AC533" s="38" cm="1">
        <f t="array" ref="AC533:AC540">MMULT(I533:P540,AC516:AC523)</f>
        <v>5</v>
      </c>
      <c r="AD533" s="38"/>
      <c r="AK533" s="68"/>
      <c r="AL533" s="70"/>
      <c r="AM533" s="70"/>
      <c r="AN533" s="70"/>
      <c r="AO533" s="70"/>
      <c r="AP533" s="70"/>
      <c r="AQ533" s="68"/>
      <c r="AR533" s="68"/>
      <c r="AS533" s="68"/>
      <c r="AT533" s="68"/>
      <c r="AU533" s="68"/>
      <c r="AV533" s="68"/>
      <c r="AW533" s="68"/>
      <c r="AX533" s="68"/>
      <c r="AY533" s="68"/>
      <c r="AZ533" s="68"/>
      <c r="BA533" s="68"/>
      <c r="BB533" s="68"/>
      <c r="BC533" s="68"/>
      <c r="BD533" s="68"/>
      <c r="BE533" s="68"/>
      <c r="BF533" s="70"/>
      <c r="BG533" s="70"/>
      <c r="BH533" s="70"/>
      <c r="BI533" s="70"/>
      <c r="BJ533" s="70"/>
      <c r="BK533" s="70"/>
      <c r="BL533" s="70"/>
      <c r="BM533" s="70"/>
      <c r="BN533" s="70"/>
      <c r="BO533" s="70"/>
      <c r="BP533" s="70"/>
      <c r="BQ533" s="70"/>
    </row>
    <row r="534" spans="8:69" ht="24" customHeight="1">
      <c r="I534" s="48">
        <v>1</v>
      </c>
      <c r="J534" s="49">
        <v>0</v>
      </c>
      <c r="K534" s="49">
        <v>1</v>
      </c>
      <c r="L534" s="49">
        <v>0</v>
      </c>
      <c r="M534" s="49">
        <v>1</v>
      </c>
      <c r="N534" s="49">
        <v>0</v>
      </c>
      <c r="O534" s="49">
        <v>0</v>
      </c>
      <c r="P534" s="50">
        <v>3</v>
      </c>
      <c r="Q534" s="70" t="s">
        <v>3</v>
      </c>
      <c r="S534" s="39"/>
      <c r="T534" s="39"/>
      <c r="U534" s="39"/>
      <c r="V534" s="39"/>
      <c r="W534" s="39"/>
      <c r="X534" s="39"/>
      <c r="Y534" s="39"/>
      <c r="Z534" s="39"/>
      <c r="AA534" s="39"/>
      <c r="AB534" s="39"/>
      <c r="AC534" s="39">
        <v>2</v>
      </c>
      <c r="AD534" s="39"/>
      <c r="AK534" s="68"/>
      <c r="AL534" s="70"/>
      <c r="AM534" s="70"/>
      <c r="AN534" s="70"/>
      <c r="AO534" s="70"/>
      <c r="AP534" s="70"/>
      <c r="AR534" s="68"/>
      <c r="AS534" s="68"/>
      <c r="AT534" s="68"/>
      <c r="AU534" s="68"/>
      <c r="AV534" s="68"/>
      <c r="AW534" s="68"/>
      <c r="AX534" s="68"/>
      <c r="AY534" s="68"/>
      <c r="AZ534" s="68"/>
      <c r="BA534" s="68"/>
      <c r="BB534" s="68"/>
      <c r="BC534" s="68"/>
      <c r="BD534" s="68"/>
      <c r="BE534" s="68"/>
      <c r="BF534" s="70" t="s">
        <v>0</v>
      </c>
      <c r="BG534" s="70" t="s">
        <v>0</v>
      </c>
      <c r="BH534" s="70" t="s">
        <v>0</v>
      </c>
      <c r="BI534" s="70" t="s">
        <v>0</v>
      </c>
      <c r="BJ534" s="70" t="s">
        <v>0</v>
      </c>
      <c r="BK534" s="70" t="s">
        <v>0</v>
      </c>
      <c r="BL534" s="70" t="s">
        <v>0</v>
      </c>
      <c r="BM534" s="70" t="s">
        <v>0</v>
      </c>
      <c r="BN534" s="70" t="s">
        <v>0</v>
      </c>
      <c r="BO534" s="70" t="s">
        <v>0</v>
      </c>
      <c r="BP534" s="70" t="s">
        <v>0</v>
      </c>
      <c r="BQ534" s="70" t="s">
        <v>0</v>
      </c>
    </row>
    <row r="535" spans="8:69" ht="24" customHeight="1">
      <c r="I535" s="48">
        <v>0</v>
      </c>
      <c r="J535" s="49">
        <v>1</v>
      </c>
      <c r="K535" s="49">
        <v>0</v>
      </c>
      <c r="L535" s="49">
        <v>1</v>
      </c>
      <c r="M535" s="49">
        <v>0</v>
      </c>
      <c r="N535" s="49">
        <v>0</v>
      </c>
      <c r="O535" s="49">
        <v>-1</v>
      </c>
      <c r="P535" s="50">
        <v>0</v>
      </c>
      <c r="Q535" s="70" t="s">
        <v>3</v>
      </c>
      <c r="S535" s="39"/>
      <c r="T535" s="39"/>
      <c r="U535" s="39"/>
      <c r="V535" s="39"/>
      <c r="W535" s="39"/>
      <c r="X535" s="39"/>
      <c r="Y535" s="39"/>
      <c r="Z535" s="39"/>
      <c r="AA535" s="39"/>
      <c r="AB535" s="39"/>
      <c r="AC535" s="39">
        <v>0</v>
      </c>
      <c r="AD535" s="39"/>
      <c r="AK535" s="68"/>
      <c r="AL535" s="70"/>
      <c r="AM535" s="70"/>
      <c r="AN535" s="70"/>
      <c r="AO535" s="70"/>
      <c r="AP535" s="70"/>
      <c r="AQ535" s="70"/>
      <c r="AR535" s="70"/>
      <c r="AS535" s="70"/>
      <c r="AT535" s="70"/>
      <c r="AU535" s="70"/>
      <c r="AV535" s="70"/>
      <c r="AW535" s="70"/>
      <c r="AX535" s="70"/>
      <c r="AY535" s="70"/>
      <c r="AZ535" s="70"/>
      <c r="BA535" s="70"/>
      <c r="BB535" s="70"/>
      <c r="BC535" s="70"/>
      <c r="BD535" s="70"/>
      <c r="BE535" s="70"/>
      <c r="BF535" s="70"/>
      <c r="BG535" s="70"/>
      <c r="BH535" s="70"/>
      <c r="BI535" s="70"/>
      <c r="BJ535" s="70"/>
      <c r="BK535" s="70"/>
      <c r="BL535" s="70"/>
      <c r="BM535" s="70"/>
      <c r="BN535" s="70"/>
      <c r="BO535" s="70"/>
      <c r="BP535" s="70"/>
      <c r="BQ535" s="70"/>
    </row>
    <row r="536" spans="8:69" ht="24" customHeight="1">
      <c r="I536" s="51">
        <v>0</v>
      </c>
      <c r="J536" s="52">
        <v>1</v>
      </c>
      <c r="K536" s="52">
        <v>1</v>
      </c>
      <c r="L536" s="52">
        <v>1</v>
      </c>
      <c r="M536" s="52">
        <v>1</v>
      </c>
      <c r="N536" s="52">
        <v>0</v>
      </c>
      <c r="O536" s="52">
        <v>2</v>
      </c>
      <c r="P536" s="53">
        <v>1</v>
      </c>
      <c r="Q536" s="70" t="s">
        <v>3</v>
      </c>
      <c r="S536" s="40"/>
      <c r="T536" s="40"/>
      <c r="U536" s="40"/>
      <c r="V536" s="40"/>
      <c r="W536" s="40"/>
      <c r="X536" s="40"/>
      <c r="Y536" s="40"/>
      <c r="Z536" s="40"/>
      <c r="AA536" s="40"/>
      <c r="AB536" s="40"/>
      <c r="AC536" s="40">
        <v>4</v>
      </c>
      <c r="AD536" s="40"/>
      <c r="AK536" s="68"/>
      <c r="AL536" s="70"/>
      <c r="AM536" s="70"/>
      <c r="AN536" s="70"/>
      <c r="AO536" s="70"/>
      <c r="AP536" s="70"/>
      <c r="AQ536" s="70" t="s">
        <v>77</v>
      </c>
      <c r="AR536" s="70"/>
      <c r="AS536" s="70"/>
      <c r="AT536" s="70"/>
      <c r="AU536" s="70"/>
      <c r="AV536" s="70"/>
      <c r="AW536" s="70"/>
      <c r="AX536" s="70"/>
      <c r="AY536" s="70"/>
      <c r="AZ536" s="70"/>
      <c r="BA536" s="70"/>
      <c r="BB536" s="70"/>
      <c r="BC536" s="70"/>
      <c r="BD536" s="70"/>
      <c r="BE536" s="70"/>
      <c r="BF536" s="70"/>
      <c r="BG536" s="70"/>
      <c r="BH536" s="70"/>
      <c r="BI536" s="70"/>
      <c r="BJ536" s="70"/>
      <c r="BK536" s="70"/>
      <c r="BL536" s="70"/>
      <c r="BM536" s="70"/>
      <c r="BN536" s="70"/>
      <c r="BO536" s="70"/>
      <c r="BP536" s="70"/>
      <c r="BQ536" s="70"/>
    </row>
    <row r="537" spans="8:69" ht="24" customHeight="1">
      <c r="H537" t="s">
        <v>95</v>
      </c>
      <c r="I537" s="44">
        <v>1</v>
      </c>
      <c r="J537" s="45">
        <v>0</v>
      </c>
      <c r="K537" s="45">
        <v>0</v>
      </c>
      <c r="L537" s="45">
        <v>1</v>
      </c>
      <c r="M537" s="45">
        <v>1</v>
      </c>
      <c r="N537" s="45">
        <v>1</v>
      </c>
      <c r="O537" s="45">
        <v>-1</v>
      </c>
      <c r="P537" s="46">
        <v>1</v>
      </c>
      <c r="Q537" s="70" t="s">
        <v>3</v>
      </c>
      <c r="R537" s="1" t="s">
        <v>77</v>
      </c>
      <c r="S537" s="38"/>
      <c r="T537" s="38"/>
      <c r="U537" s="38"/>
      <c r="V537" s="38"/>
      <c r="W537" s="38"/>
      <c r="X537" s="38"/>
      <c r="Y537" s="38"/>
      <c r="Z537" s="38"/>
      <c r="AA537" s="38"/>
      <c r="AB537" s="38"/>
      <c r="AC537" s="38">
        <v>2</v>
      </c>
      <c r="AD537" s="38"/>
      <c r="AK537" s="68"/>
      <c r="AL537" s="70"/>
      <c r="AM537" s="70"/>
      <c r="AN537" s="70"/>
      <c r="AO537" s="70"/>
      <c r="AP537" s="70"/>
      <c r="AQ537" s="70"/>
      <c r="AR537" s="72" cm="1">
        <f t="array" ref="AR537:BA540">_xlfn.ANCHORARRAY(AR503)</f>
        <v>2</v>
      </c>
      <c r="AS537" s="73">
        <v>2</v>
      </c>
      <c r="AT537" s="73">
        <v>1</v>
      </c>
      <c r="AU537" s="73">
        <v>1</v>
      </c>
      <c r="AV537" s="73">
        <v>0</v>
      </c>
      <c r="AW537" s="73">
        <v>1</v>
      </c>
      <c r="AX537" s="73">
        <v>2</v>
      </c>
      <c r="AY537" s="73">
        <v>2</v>
      </c>
      <c r="AZ537" s="73">
        <v>1</v>
      </c>
      <c r="BA537" s="73">
        <v>1</v>
      </c>
      <c r="BB537" s="73" cm="1">
        <f t="array" ref="BB537:BB540">AC537:AC540</f>
        <v>2</v>
      </c>
      <c r="BC537" s="73"/>
      <c r="BD537" s="70"/>
      <c r="BE537" s="70" t="s">
        <v>3</v>
      </c>
      <c r="BF537" s="72"/>
      <c r="BG537" s="73"/>
      <c r="BH537" s="73"/>
      <c r="BI537" s="73"/>
      <c r="BJ537" s="73"/>
      <c r="BK537" s="73"/>
      <c r="BL537" s="73"/>
      <c r="BM537" s="73"/>
      <c r="BN537" s="73"/>
      <c r="BO537" s="73"/>
      <c r="BP537" s="73" cm="1">
        <f t="array" ref="BP537:BP540">MMULT(AR537:BB540,_xlfn.ANCHORARRAY(BP521))</f>
        <v>1.3057839138688596</v>
      </c>
      <c r="BQ537" s="73"/>
    </row>
    <row r="538" spans="8:69" ht="24" customHeight="1">
      <c r="I538" s="48">
        <v>1</v>
      </c>
      <c r="J538" s="49">
        <v>0</v>
      </c>
      <c r="K538" s="49">
        <v>1</v>
      </c>
      <c r="L538" s="49">
        <v>0</v>
      </c>
      <c r="M538" s="49">
        <v>-1</v>
      </c>
      <c r="N538" s="49">
        <v>0</v>
      </c>
      <c r="O538" s="49">
        <v>0</v>
      </c>
      <c r="P538" s="50">
        <v>1</v>
      </c>
      <c r="Q538" s="70" t="s">
        <v>3</v>
      </c>
      <c r="S538" s="39"/>
      <c r="T538" s="39"/>
      <c r="U538" s="39"/>
      <c r="V538" s="39"/>
      <c r="W538" s="39"/>
      <c r="X538" s="39"/>
      <c r="Y538" s="39"/>
      <c r="Z538" s="39"/>
      <c r="AA538" s="39"/>
      <c r="AB538" s="39"/>
      <c r="AC538" s="39">
        <v>0</v>
      </c>
      <c r="AD538" s="39"/>
      <c r="AK538" s="68"/>
      <c r="AL538" s="70"/>
      <c r="AM538" s="70"/>
      <c r="AN538" s="70"/>
      <c r="AO538" s="70"/>
      <c r="AP538" s="70"/>
      <c r="AQ538" s="70"/>
      <c r="AR538" s="74">
        <v>2</v>
      </c>
      <c r="AS538" s="75">
        <v>0</v>
      </c>
      <c r="AT538" s="75">
        <v>2</v>
      </c>
      <c r="AU538" s="75">
        <v>0</v>
      </c>
      <c r="AV538" s="75">
        <v>1</v>
      </c>
      <c r="AW538" s="75">
        <v>0</v>
      </c>
      <c r="AX538" s="75">
        <v>2</v>
      </c>
      <c r="AY538" s="75">
        <v>0</v>
      </c>
      <c r="AZ538" s="75">
        <v>2</v>
      </c>
      <c r="BA538" s="75">
        <v>0</v>
      </c>
      <c r="BB538" s="75">
        <v>0</v>
      </c>
      <c r="BC538" s="75"/>
      <c r="BD538" s="70"/>
      <c r="BE538" s="70" t="s">
        <v>3</v>
      </c>
      <c r="BF538" s="74"/>
      <c r="BG538" s="75"/>
      <c r="BH538" s="75"/>
      <c r="BI538" s="75"/>
      <c r="BJ538" s="75"/>
      <c r="BK538" s="75"/>
      <c r="BL538" s="75"/>
      <c r="BM538" s="75"/>
      <c r="BN538" s="75"/>
      <c r="BO538" s="75"/>
      <c r="BP538" s="75">
        <v>1.6198152546940459</v>
      </c>
      <c r="BQ538" s="75"/>
    </row>
    <row r="539" spans="8:69" ht="24" customHeight="1">
      <c r="I539" s="48">
        <v>1</v>
      </c>
      <c r="J539" s="49">
        <v>1</v>
      </c>
      <c r="K539" s="49">
        <v>0</v>
      </c>
      <c r="L539" s="49">
        <v>1</v>
      </c>
      <c r="M539" s="49">
        <v>0</v>
      </c>
      <c r="N539" s="49">
        <v>1</v>
      </c>
      <c r="O539" s="49">
        <v>-1</v>
      </c>
      <c r="P539" s="50">
        <v>3</v>
      </c>
      <c r="Q539" s="70" t="s">
        <v>3</v>
      </c>
      <c r="S539" s="39"/>
      <c r="T539" s="39"/>
      <c r="U539" s="39"/>
      <c r="V539" s="39"/>
      <c r="W539" s="39"/>
      <c r="X539" s="39"/>
      <c r="Y539" s="39"/>
      <c r="Z539" s="39"/>
      <c r="AA539" s="39"/>
      <c r="AB539" s="39"/>
      <c r="AC539" s="39">
        <v>2</v>
      </c>
      <c r="AD539" s="39"/>
      <c r="AK539" s="68"/>
      <c r="AL539" s="70"/>
      <c r="AM539" s="70"/>
      <c r="AN539" s="70"/>
      <c r="AO539" s="70"/>
      <c r="AP539" s="70"/>
      <c r="AQ539" s="70"/>
      <c r="AR539" s="74">
        <v>4</v>
      </c>
      <c r="AS539" s="75">
        <v>2</v>
      </c>
      <c r="AT539" s="75">
        <v>3</v>
      </c>
      <c r="AU539" s="75">
        <v>0</v>
      </c>
      <c r="AV539" s="75">
        <v>0</v>
      </c>
      <c r="AW539" s="75">
        <v>1</v>
      </c>
      <c r="AX539" s="75">
        <v>4</v>
      </c>
      <c r="AY539" s="75">
        <v>2</v>
      </c>
      <c r="AZ539" s="75">
        <v>3</v>
      </c>
      <c r="BA539" s="75">
        <v>0</v>
      </c>
      <c r="BB539" s="75">
        <v>2</v>
      </c>
      <c r="BC539" s="75"/>
      <c r="BD539" s="70"/>
      <c r="BE539" s="70" t="s">
        <v>3</v>
      </c>
      <c r="BF539" s="74"/>
      <c r="BG539" s="75"/>
      <c r="BH539" s="75"/>
      <c r="BI539" s="75"/>
      <c r="BJ539" s="75"/>
      <c r="BK539" s="75"/>
      <c r="BL539" s="75"/>
      <c r="BM539" s="75"/>
      <c r="BN539" s="75"/>
      <c r="BO539" s="75"/>
      <c r="BP539" s="75">
        <v>2.7401361672325413</v>
      </c>
      <c r="BQ539" s="75"/>
    </row>
    <row r="540" spans="8:69" ht="24" customHeight="1">
      <c r="I540" s="51">
        <v>0</v>
      </c>
      <c r="J540" s="52">
        <v>1</v>
      </c>
      <c r="K540" s="52">
        <v>0</v>
      </c>
      <c r="L540" s="52">
        <v>2</v>
      </c>
      <c r="M540" s="52">
        <v>1</v>
      </c>
      <c r="N540" s="52">
        <v>0</v>
      </c>
      <c r="O540" s="52">
        <v>2</v>
      </c>
      <c r="P540" s="53">
        <v>1</v>
      </c>
      <c r="Q540" s="70" t="s">
        <v>3</v>
      </c>
      <c r="S540" s="40"/>
      <c r="T540" s="40"/>
      <c r="U540" s="40"/>
      <c r="V540" s="40"/>
      <c r="W540" s="40"/>
      <c r="X540" s="40"/>
      <c r="Y540" s="40"/>
      <c r="Z540" s="40"/>
      <c r="AA540" s="40"/>
      <c r="AB540" s="40"/>
      <c r="AC540" s="40">
        <v>4</v>
      </c>
      <c r="AD540" s="40"/>
      <c r="AK540" s="68"/>
      <c r="AL540" s="70"/>
      <c r="AM540" s="70"/>
      <c r="AN540" s="70"/>
      <c r="AO540" s="70"/>
      <c r="AP540" s="70"/>
      <c r="AQ540" s="70"/>
      <c r="AR540" s="76">
        <v>5</v>
      </c>
      <c r="AS540" s="77">
        <v>2</v>
      </c>
      <c r="AT540" s="77">
        <v>5</v>
      </c>
      <c r="AU540" s="77">
        <v>5</v>
      </c>
      <c r="AV540" s="77">
        <v>2</v>
      </c>
      <c r="AW540" s="77">
        <v>4</v>
      </c>
      <c r="AX540" s="77">
        <v>5</v>
      </c>
      <c r="AY540" s="77">
        <v>2</v>
      </c>
      <c r="AZ540" s="77">
        <v>5</v>
      </c>
      <c r="BA540" s="77">
        <v>5</v>
      </c>
      <c r="BB540" s="77">
        <v>4</v>
      </c>
      <c r="BC540" s="77"/>
      <c r="BD540" s="70"/>
      <c r="BE540" s="70" t="s">
        <v>3</v>
      </c>
      <c r="BF540" s="76"/>
      <c r="BG540" s="77"/>
      <c r="BH540" s="77"/>
      <c r="BI540" s="77"/>
      <c r="BJ540" s="77"/>
      <c r="BK540" s="77"/>
      <c r="BL540" s="77"/>
      <c r="BM540" s="77"/>
      <c r="BN540" s="77"/>
      <c r="BO540" s="77"/>
      <c r="BP540" s="77">
        <v>4.9953339274556976</v>
      </c>
      <c r="BQ540" s="77"/>
    </row>
    <row r="550" spans="19:69" ht="24" customHeight="1">
      <c r="AK550" s="68"/>
      <c r="AL550" s="68"/>
      <c r="AM550" s="68"/>
      <c r="AN550" s="68"/>
      <c r="AO550" s="68"/>
      <c r="AP550" s="68"/>
      <c r="AQ550" s="68"/>
      <c r="AR550" s="70">
        <v>1</v>
      </c>
      <c r="AS550" s="70">
        <v>2</v>
      </c>
      <c r="AT550" s="70">
        <v>3</v>
      </c>
      <c r="AU550" s="70">
        <v>4</v>
      </c>
      <c r="AV550" s="70">
        <v>5</v>
      </c>
      <c r="AW550" s="70">
        <v>6</v>
      </c>
      <c r="AX550" s="70">
        <v>7</v>
      </c>
      <c r="AY550" s="70">
        <v>8</v>
      </c>
      <c r="AZ550" s="70">
        <v>9</v>
      </c>
      <c r="BA550" s="70">
        <v>10</v>
      </c>
      <c r="BB550" s="70">
        <v>11</v>
      </c>
      <c r="BC550" s="70">
        <v>12</v>
      </c>
      <c r="BD550" s="68"/>
      <c r="BE550" s="68"/>
      <c r="BF550" s="68"/>
      <c r="BG550" s="68"/>
      <c r="BH550" s="68"/>
      <c r="BI550" s="68"/>
      <c r="BJ550" s="68"/>
      <c r="BK550" s="68"/>
      <c r="BL550" s="68"/>
      <c r="BM550" s="68"/>
      <c r="BN550" s="68"/>
      <c r="BO550" s="68"/>
      <c r="BP550" s="68"/>
      <c r="BQ550" s="68"/>
    </row>
    <row r="551" spans="19:69" ht="24" customHeight="1">
      <c r="S551" s="1">
        <v>1</v>
      </c>
      <c r="T551" s="1">
        <v>2</v>
      </c>
      <c r="U551" s="1">
        <v>3</v>
      </c>
      <c r="V551" s="1">
        <v>4</v>
      </c>
      <c r="W551" s="1">
        <v>5</v>
      </c>
      <c r="X551" s="1">
        <v>6</v>
      </c>
      <c r="Y551" s="1">
        <v>7</v>
      </c>
      <c r="Z551" s="1">
        <v>8</v>
      </c>
      <c r="AA551" s="1">
        <v>9</v>
      </c>
      <c r="AB551" s="1">
        <v>10</v>
      </c>
      <c r="AC551" s="1">
        <v>11</v>
      </c>
      <c r="AD551" s="1">
        <v>12</v>
      </c>
      <c r="AK551" s="68"/>
      <c r="AL551" s="68"/>
      <c r="AM551" s="68"/>
      <c r="AN551" s="68"/>
      <c r="AO551" s="68"/>
      <c r="AP551" s="68"/>
      <c r="AQ551" s="68"/>
      <c r="AR551" s="70"/>
      <c r="AS551" s="68"/>
      <c r="AT551" s="68"/>
      <c r="AU551" s="68"/>
      <c r="AV551" s="68"/>
      <c r="AW551" s="68"/>
      <c r="AX551" s="68"/>
      <c r="AY551" s="68"/>
      <c r="AZ551" s="68"/>
      <c r="BA551" s="68"/>
      <c r="BB551" s="68"/>
      <c r="BC551" s="68"/>
      <c r="BD551" s="68"/>
      <c r="BE551" s="68"/>
      <c r="BF551" s="68"/>
      <c r="BG551" s="68"/>
      <c r="BH551" s="68"/>
      <c r="BI551" s="68"/>
      <c r="BJ551" s="68"/>
      <c r="BK551" s="68"/>
      <c r="BL551" s="68"/>
      <c r="BM551" s="68"/>
      <c r="BN551" s="68"/>
      <c r="BO551" s="68"/>
      <c r="BP551" s="68"/>
      <c r="BQ551" s="68"/>
    </row>
    <row r="552" spans="19:69" ht="24" customHeight="1">
      <c r="S552" s="1"/>
      <c r="AK552" s="68"/>
      <c r="AL552" s="68"/>
      <c r="AM552" s="68"/>
      <c r="AN552" s="68"/>
      <c r="AO552" s="68"/>
      <c r="AP552" s="68"/>
      <c r="AQ552" s="70"/>
      <c r="AR552" s="72"/>
      <c r="AS552" s="73"/>
      <c r="AT552" s="73"/>
      <c r="AU552" s="73"/>
      <c r="AV552" s="73"/>
      <c r="AW552" s="73"/>
      <c r="AX552" s="73"/>
      <c r="AY552" s="73"/>
      <c r="AZ552" s="73"/>
      <c r="BA552" s="73"/>
      <c r="BB552" s="73"/>
      <c r="BC552" s="73" cm="1">
        <f t="array" ref="BC552:BC555">_xlfn.ANCHORARRAY(AD565)</f>
        <v>2</v>
      </c>
      <c r="BD552" s="68"/>
      <c r="BE552" s="68"/>
      <c r="BF552" s="68"/>
      <c r="BG552" s="68"/>
      <c r="BH552" s="68"/>
      <c r="BI552" s="68"/>
      <c r="BJ552" s="68"/>
      <c r="BK552" s="68"/>
      <c r="BL552" s="68"/>
      <c r="BM552" s="68"/>
      <c r="BN552" s="68"/>
      <c r="BO552" s="68"/>
      <c r="BP552" s="68"/>
      <c r="BQ552" s="68"/>
    </row>
    <row r="553" spans="19:69" ht="24" customHeight="1">
      <c r="S553" s="38">
        <v>1</v>
      </c>
      <c r="T553" s="38">
        <v>0</v>
      </c>
      <c r="U553" s="38">
        <v>0</v>
      </c>
      <c r="V553" s="38">
        <v>0</v>
      </c>
      <c r="W553" s="38">
        <v>0</v>
      </c>
      <c r="X553" s="38">
        <v>1</v>
      </c>
      <c r="Y553" s="38">
        <v>1</v>
      </c>
      <c r="Z553" s="38">
        <v>0</v>
      </c>
      <c r="AA553" s="38">
        <v>0</v>
      </c>
      <c r="AB553" s="38">
        <v>0</v>
      </c>
      <c r="AC553" s="38">
        <v>1</v>
      </c>
      <c r="AD553" s="38">
        <v>1</v>
      </c>
      <c r="AK553" s="68"/>
      <c r="AL553" s="68"/>
      <c r="AM553" s="68"/>
      <c r="AN553" s="68"/>
      <c r="AO553" s="68"/>
      <c r="AP553" s="68"/>
      <c r="AQ553" s="70"/>
      <c r="AR553" s="74"/>
      <c r="AS553" s="75"/>
      <c r="AT553" s="75"/>
      <c r="AU553" s="75"/>
      <c r="AV553" s="75"/>
      <c r="AW553" s="75"/>
      <c r="AX553" s="75"/>
      <c r="AY553" s="75"/>
      <c r="AZ553" s="75"/>
      <c r="BA553" s="75"/>
      <c r="BB553" s="75"/>
      <c r="BC553" s="75">
        <v>1</v>
      </c>
      <c r="BD553" s="68"/>
      <c r="BE553" s="68"/>
      <c r="BF553" s="68"/>
      <c r="BG553" s="68"/>
      <c r="BH553" s="68"/>
      <c r="BI553" s="68"/>
      <c r="BJ553" s="68"/>
      <c r="BK553" s="68"/>
      <c r="BL553" s="68"/>
      <c r="BM553" s="68"/>
      <c r="BN553" s="68"/>
      <c r="BO553" s="68"/>
      <c r="BP553" s="68"/>
      <c r="BQ553" s="68"/>
    </row>
    <row r="554" spans="19:69" ht="24" customHeight="1">
      <c r="S554" s="39">
        <v>0</v>
      </c>
      <c r="T554" s="39">
        <v>1</v>
      </c>
      <c r="U554" s="39">
        <v>0</v>
      </c>
      <c r="V554" s="39">
        <v>0</v>
      </c>
      <c r="W554" s="39">
        <v>0</v>
      </c>
      <c r="X554" s="39">
        <v>1</v>
      </c>
      <c r="Y554" s="39">
        <v>0</v>
      </c>
      <c r="Z554" s="39">
        <v>1</v>
      </c>
      <c r="AA554" s="39">
        <v>0</v>
      </c>
      <c r="AB554" s="39">
        <v>0</v>
      </c>
      <c r="AC554" s="39">
        <v>1</v>
      </c>
      <c r="AD554" s="39">
        <v>0</v>
      </c>
      <c r="AK554" s="68"/>
      <c r="AL554" s="68"/>
      <c r="AM554" s="68"/>
      <c r="AN554" s="68"/>
      <c r="AO554" s="68"/>
      <c r="AP554" s="68"/>
      <c r="AQ554" s="70"/>
      <c r="AR554" s="74"/>
      <c r="AS554" s="75"/>
      <c r="AT554" s="75"/>
      <c r="AU554" s="75"/>
      <c r="AV554" s="75"/>
      <c r="AW554" s="75"/>
      <c r="AX554" s="75"/>
      <c r="AY554" s="75"/>
      <c r="AZ554" s="75"/>
      <c r="BA554" s="75"/>
      <c r="BB554" s="75"/>
      <c r="BC554" s="75">
        <v>3</v>
      </c>
      <c r="BD554" s="68"/>
      <c r="BE554" s="68"/>
      <c r="BF554" s="68"/>
      <c r="BG554" s="68"/>
      <c r="BH554" s="68"/>
      <c r="BI554" s="68"/>
      <c r="BJ554" s="68"/>
      <c r="BK554" s="68"/>
      <c r="BL554" s="68"/>
      <c r="BM554" s="68"/>
      <c r="BN554" s="68"/>
      <c r="BO554" s="68"/>
      <c r="BP554" s="68"/>
      <c r="BQ554" s="68"/>
    </row>
    <row r="555" spans="19:69" ht="24" customHeight="1">
      <c r="S555" s="39">
        <v>0</v>
      </c>
      <c r="T555" s="39">
        <v>1</v>
      </c>
      <c r="U555" s="39">
        <v>1</v>
      </c>
      <c r="V555" s="39">
        <v>1</v>
      </c>
      <c r="W555" s="39">
        <v>1</v>
      </c>
      <c r="X555" s="39">
        <v>0</v>
      </c>
      <c r="Y555" s="39">
        <v>0</v>
      </c>
      <c r="Z555" s="39">
        <v>1</v>
      </c>
      <c r="AA555" s="39">
        <v>1</v>
      </c>
      <c r="AB555" s="39">
        <v>1</v>
      </c>
      <c r="AC555" s="39">
        <v>0</v>
      </c>
      <c r="AD555" s="39">
        <v>0</v>
      </c>
      <c r="AK555" s="68"/>
      <c r="AL555" s="68"/>
      <c r="AM555" s="68"/>
      <c r="AN555" s="68"/>
      <c r="AO555" s="68"/>
      <c r="AP555" s="68"/>
      <c r="AQ555" s="70"/>
      <c r="AR555" s="76"/>
      <c r="AS555" s="77"/>
      <c r="AT555" s="77"/>
      <c r="AU555" s="77"/>
      <c r="AV555" s="77"/>
      <c r="AW555" s="77"/>
      <c r="AX555" s="77"/>
      <c r="AY555" s="77"/>
      <c r="AZ555" s="77"/>
      <c r="BA555" s="77"/>
      <c r="BB555" s="77"/>
      <c r="BC555" s="77">
        <v>1</v>
      </c>
      <c r="BD555" s="68"/>
      <c r="BE555" s="68"/>
      <c r="BF555" s="68"/>
      <c r="BG555" s="68"/>
      <c r="BH555" s="68"/>
      <c r="BI555" s="68"/>
      <c r="BJ555" s="68"/>
      <c r="BK555" s="68"/>
      <c r="BL555" s="68"/>
      <c r="BM555" s="68"/>
      <c r="BN555" s="68"/>
      <c r="BO555" s="68"/>
      <c r="BP555" s="68"/>
      <c r="BQ555" s="68"/>
    </row>
    <row r="556" spans="19:69" ht="24" customHeight="1">
      <c r="S556" s="39">
        <v>1</v>
      </c>
      <c r="T556" s="39">
        <v>0</v>
      </c>
      <c r="U556" s="39">
        <v>1</v>
      </c>
      <c r="V556" s="39">
        <v>1</v>
      </c>
      <c r="W556" s="39">
        <v>0</v>
      </c>
      <c r="X556" s="39">
        <v>0</v>
      </c>
      <c r="Y556" s="39">
        <v>1</v>
      </c>
      <c r="Z556" s="39">
        <v>0</v>
      </c>
      <c r="AA556" s="39">
        <v>1</v>
      </c>
      <c r="AB556" s="39">
        <v>1</v>
      </c>
      <c r="AC556" s="39">
        <v>0</v>
      </c>
      <c r="AD556" s="39">
        <v>1</v>
      </c>
      <c r="AK556" s="68"/>
      <c r="AL556" s="70"/>
      <c r="AM556" s="68"/>
      <c r="AN556" s="68"/>
      <c r="AO556" s="68"/>
      <c r="AP556" s="68"/>
      <c r="AQ556" s="70"/>
      <c r="AR556" s="70" t="s">
        <v>0</v>
      </c>
      <c r="AS556" s="70" t="s">
        <v>0</v>
      </c>
      <c r="AT556" s="70" t="s">
        <v>0</v>
      </c>
      <c r="AU556" s="70" t="s">
        <v>0</v>
      </c>
      <c r="AV556" s="70" t="s">
        <v>0</v>
      </c>
      <c r="AW556" s="70" t="s">
        <v>0</v>
      </c>
      <c r="AX556" s="70" t="s">
        <v>0</v>
      </c>
      <c r="AY556" s="70" t="s">
        <v>0</v>
      </c>
      <c r="AZ556" s="70" t="s">
        <v>0</v>
      </c>
      <c r="BA556" s="70" t="s">
        <v>0</v>
      </c>
      <c r="BB556" s="70" t="s">
        <v>0</v>
      </c>
      <c r="BC556" s="70" t="s">
        <v>0</v>
      </c>
      <c r="BD556" s="68"/>
      <c r="BE556" s="68"/>
      <c r="BF556" s="68"/>
      <c r="BG556" s="68"/>
      <c r="BH556" s="68"/>
      <c r="BI556" s="68"/>
      <c r="BJ556" s="68"/>
      <c r="BK556" s="68"/>
      <c r="BL556" s="68"/>
      <c r="BM556" s="68"/>
      <c r="BN556" s="68"/>
      <c r="BO556" s="68"/>
      <c r="BP556" s="68"/>
      <c r="BQ556" s="68"/>
    </row>
    <row r="557" spans="19:69" ht="24" customHeight="1">
      <c r="S557" s="39">
        <v>0</v>
      </c>
      <c r="T557" s="39">
        <v>1</v>
      </c>
      <c r="U557" s="39">
        <v>0</v>
      </c>
      <c r="V557" s="39">
        <v>1</v>
      </c>
      <c r="W557" s="39">
        <v>0</v>
      </c>
      <c r="X557" s="39">
        <v>1</v>
      </c>
      <c r="Y557" s="39">
        <v>0</v>
      </c>
      <c r="Z557" s="39">
        <v>1</v>
      </c>
      <c r="AA557" s="39">
        <v>0</v>
      </c>
      <c r="AB557" s="39">
        <v>1</v>
      </c>
      <c r="AC557" s="39">
        <v>1</v>
      </c>
      <c r="AD557" s="39">
        <v>1</v>
      </c>
      <c r="AK557" s="91" t="s">
        <v>96</v>
      </c>
      <c r="AR557" s="68"/>
      <c r="AS557" s="68"/>
      <c r="AT557" s="68"/>
      <c r="AU557" s="68"/>
      <c r="AV557" s="68"/>
      <c r="AW557" s="68"/>
      <c r="AX557" s="68"/>
      <c r="AY557" s="68"/>
      <c r="AZ557" s="68"/>
      <c r="BA557" s="68"/>
      <c r="BB557" s="68"/>
      <c r="BC557" s="68"/>
      <c r="BD557" s="68"/>
      <c r="BE557" s="68"/>
      <c r="BF557" s="68"/>
      <c r="BG557" s="68"/>
      <c r="BH557" s="68"/>
      <c r="BI557" s="68"/>
      <c r="BJ557" s="68"/>
      <c r="BK557" s="68"/>
      <c r="BL557" s="68"/>
      <c r="BM557" s="68"/>
      <c r="BN557" s="68"/>
      <c r="BO557" s="68"/>
      <c r="BP557" s="68"/>
      <c r="BQ557" s="68"/>
    </row>
    <row r="558" spans="19:69" ht="24" customHeight="1">
      <c r="S558" s="39">
        <v>0</v>
      </c>
      <c r="T558" s="39">
        <v>1</v>
      </c>
      <c r="U558" s="39">
        <v>0</v>
      </c>
      <c r="V558" s="39">
        <v>0</v>
      </c>
      <c r="W558" s="39">
        <v>1</v>
      </c>
      <c r="X558" s="39">
        <v>0</v>
      </c>
      <c r="Y558" s="39">
        <v>0</v>
      </c>
      <c r="Z558" s="39">
        <v>1</v>
      </c>
      <c r="AA558" s="39">
        <v>0</v>
      </c>
      <c r="AB558" s="39">
        <v>0</v>
      </c>
      <c r="AC558" s="39">
        <v>1</v>
      </c>
      <c r="AD558" s="39">
        <v>0</v>
      </c>
      <c r="AK558" s="68"/>
      <c r="AL558" s="78" cm="1">
        <f t="array" ref="AL558:AO568">AL521:AO531</f>
        <v>5</v>
      </c>
      <c r="AM558" s="79">
        <v>4</v>
      </c>
      <c r="AN558" s="79">
        <v>0</v>
      </c>
      <c r="AO558" s="80">
        <v>4</v>
      </c>
      <c r="AP558" s="70" t="s">
        <v>3</v>
      </c>
      <c r="AQ558" s="68"/>
      <c r="AR558" s="70"/>
      <c r="AS558" s="70"/>
      <c r="AT558" s="70"/>
      <c r="AU558" s="70"/>
      <c r="AV558" s="70"/>
      <c r="AW558" s="70"/>
      <c r="AX558" s="68"/>
      <c r="AY558" s="68"/>
      <c r="AZ558" s="68"/>
      <c r="BB558" s="68"/>
      <c r="BC558" s="68" cm="1">
        <f t="array" ref="BC558:BC569">MMULT(AL558:AO569,_xlfn.ANCHORARRAY(BC552))</f>
        <v>18</v>
      </c>
      <c r="BD558" s="68"/>
      <c r="BE558" s="70" t="s">
        <v>3</v>
      </c>
      <c r="BF558" s="18"/>
      <c r="BG558" s="18"/>
      <c r="BH558" s="18"/>
      <c r="BI558" s="18"/>
      <c r="BJ558" s="18"/>
      <c r="BK558" s="18"/>
      <c r="BL558" s="18"/>
      <c r="BM558" s="18"/>
      <c r="BN558" s="18"/>
      <c r="BO558" s="18"/>
      <c r="BP558" s="18"/>
      <c r="BQ558" s="18" cm="1">
        <f t="array" ref="BQ558:BQ569">_xlfn.LET(_xlpm.x,_xlfn.ANCHORARRAY(BC558), EXP(_xlpm.x) / SUM(EXP(_xlpm.x)))</f>
        <v>0.34899618604353888</v>
      </c>
    </row>
    <row r="559" spans="19:69" ht="24" customHeight="1">
      <c r="S559" s="39">
        <v>1</v>
      </c>
      <c r="T559" s="39">
        <v>0</v>
      </c>
      <c r="U559" s="39">
        <v>1</v>
      </c>
      <c r="V559" s="39">
        <v>1</v>
      </c>
      <c r="W559" s="39">
        <v>1</v>
      </c>
      <c r="X559" s="39">
        <v>1</v>
      </c>
      <c r="Y559" s="39">
        <v>1</v>
      </c>
      <c r="Z559" s="39">
        <v>0</v>
      </c>
      <c r="AA559" s="39">
        <v>1</v>
      </c>
      <c r="AB559" s="39">
        <v>1</v>
      </c>
      <c r="AC559" s="39">
        <v>1</v>
      </c>
      <c r="AD559" s="39">
        <v>0</v>
      </c>
      <c r="AK559" s="68"/>
      <c r="AL559" s="81">
        <v>2</v>
      </c>
      <c r="AM559" s="82">
        <v>2</v>
      </c>
      <c r="AN559" s="82">
        <v>1</v>
      </c>
      <c r="AO559" s="77">
        <v>3</v>
      </c>
      <c r="AP559" s="70" t="s">
        <v>3</v>
      </c>
      <c r="AQ559" s="68"/>
      <c r="AR559" s="70"/>
      <c r="AS559" s="70"/>
      <c r="AT559" s="70"/>
      <c r="AU559" s="70"/>
      <c r="AV559" s="70"/>
      <c r="AW559" s="70"/>
      <c r="AX559" s="68"/>
      <c r="AY559" s="68"/>
      <c r="AZ559" s="68"/>
      <c r="BA559" s="68"/>
      <c r="BB559" s="68"/>
      <c r="BC559" s="68">
        <v>12</v>
      </c>
      <c r="BD559" s="68"/>
      <c r="BE559" s="70" t="s">
        <v>3</v>
      </c>
      <c r="BF559" s="87"/>
      <c r="BG559" s="88"/>
      <c r="BH559" s="88"/>
      <c r="BI559" s="88"/>
      <c r="BJ559" s="88"/>
      <c r="BK559" s="88"/>
      <c r="BL559" s="88"/>
      <c r="BM559" s="88"/>
      <c r="BN559" s="88"/>
      <c r="BO559" s="88"/>
      <c r="BP559" s="88"/>
      <c r="BQ559" s="19">
        <v>8.6507505580367937E-4</v>
      </c>
    </row>
    <row r="560" spans="19:69" ht="24" customHeight="1">
      <c r="S560" s="40">
        <v>1</v>
      </c>
      <c r="T560" s="40">
        <v>0</v>
      </c>
      <c r="U560" s="40">
        <v>1</v>
      </c>
      <c r="V560" s="40">
        <v>0</v>
      </c>
      <c r="W560" s="40">
        <v>0</v>
      </c>
      <c r="X560" s="40">
        <v>0</v>
      </c>
      <c r="Y560" s="40">
        <v>1</v>
      </c>
      <c r="Z560" s="40">
        <v>0</v>
      </c>
      <c r="AA560" s="40">
        <v>1</v>
      </c>
      <c r="AB560" s="40">
        <v>0</v>
      </c>
      <c r="AC560" s="40">
        <v>0</v>
      </c>
      <c r="AD560" s="40">
        <v>0</v>
      </c>
      <c r="AK560" s="68"/>
      <c r="AL560" s="81">
        <v>4</v>
      </c>
      <c r="AM560" s="82">
        <v>4</v>
      </c>
      <c r="AN560" s="82">
        <v>0</v>
      </c>
      <c r="AO560" s="77">
        <v>5</v>
      </c>
      <c r="AP560" s="70" t="s">
        <v>3</v>
      </c>
      <c r="AQ560" s="68"/>
      <c r="AR560" s="70"/>
      <c r="AS560" s="70"/>
      <c r="AT560" s="70"/>
      <c r="AU560" s="70"/>
      <c r="AV560" s="70"/>
      <c r="AW560" s="70"/>
      <c r="AX560" s="68"/>
      <c r="AY560" s="68"/>
      <c r="AZ560" s="68"/>
      <c r="BA560" s="68"/>
      <c r="BB560" s="68"/>
      <c r="BC560" s="68">
        <v>17</v>
      </c>
      <c r="BD560" s="68"/>
      <c r="BE560" s="70" t="s">
        <v>3</v>
      </c>
      <c r="BF560" s="87"/>
      <c r="BG560" s="88"/>
      <c r="BH560" s="88"/>
      <c r="BI560" s="88"/>
      <c r="BJ560" s="88"/>
      <c r="BK560" s="88"/>
      <c r="BL560" s="88"/>
      <c r="BM560" s="88"/>
      <c r="BN560" s="88"/>
      <c r="BO560" s="88"/>
      <c r="BP560" s="88"/>
      <c r="BQ560" s="19">
        <v>0.12838852189266181</v>
      </c>
    </row>
    <row r="561" spans="8:69" ht="24" customHeight="1">
      <c r="S561" s="70" t="s">
        <v>0</v>
      </c>
      <c r="T561" s="70" t="s">
        <v>0</v>
      </c>
      <c r="U561" s="70" t="s">
        <v>0</v>
      </c>
      <c r="V561" s="70" t="s">
        <v>0</v>
      </c>
      <c r="W561" s="70" t="s">
        <v>0</v>
      </c>
      <c r="X561" s="70" t="s">
        <v>0</v>
      </c>
      <c r="Y561" s="70" t="s">
        <v>0</v>
      </c>
      <c r="Z561" s="70" t="s">
        <v>0</v>
      </c>
      <c r="AA561" s="70" t="s">
        <v>0</v>
      </c>
      <c r="AB561" s="70" t="s">
        <v>0</v>
      </c>
      <c r="AC561" s="70" t="s">
        <v>0</v>
      </c>
      <c r="AD561" s="70" t="s">
        <v>0</v>
      </c>
      <c r="AK561" s="68"/>
      <c r="AL561" s="81">
        <v>4</v>
      </c>
      <c r="AM561" s="82">
        <v>2</v>
      </c>
      <c r="AN561" s="82">
        <v>0</v>
      </c>
      <c r="AO561" s="77">
        <v>5</v>
      </c>
      <c r="AP561" s="70" t="s">
        <v>3</v>
      </c>
      <c r="AQ561" s="68"/>
      <c r="AR561" s="70"/>
      <c r="AS561" s="70"/>
      <c r="AT561" s="70"/>
      <c r="AU561" s="70"/>
      <c r="AV561" s="70"/>
      <c r="AW561" s="70"/>
      <c r="AX561" s="68"/>
      <c r="AY561" s="68"/>
      <c r="AZ561" s="68"/>
      <c r="BA561" s="68"/>
      <c r="BB561" s="68"/>
      <c r="BC561" s="68">
        <v>15</v>
      </c>
      <c r="BD561" s="68"/>
      <c r="BE561" s="70" t="s">
        <v>3</v>
      </c>
      <c r="BF561" s="87"/>
      <c r="BG561" s="88"/>
      <c r="BH561" s="88"/>
      <c r="BI561" s="88"/>
      <c r="BJ561" s="88"/>
      <c r="BK561" s="88"/>
      <c r="BL561" s="88"/>
      <c r="BM561" s="88"/>
      <c r="BN561" s="88"/>
      <c r="BO561" s="88"/>
      <c r="BP561" s="88"/>
      <c r="BQ561" s="19">
        <v>1.7375496974673436E-2</v>
      </c>
    </row>
    <row r="562" spans="8:69" ht="24" customHeight="1">
      <c r="AK562" s="68"/>
      <c r="AL562" s="81">
        <v>3</v>
      </c>
      <c r="AM562" s="82">
        <v>1</v>
      </c>
      <c r="AN562" s="82">
        <v>-1</v>
      </c>
      <c r="AO562" s="77">
        <v>3</v>
      </c>
      <c r="AP562" s="70" t="s">
        <v>3</v>
      </c>
      <c r="AQ562" s="68"/>
      <c r="AR562" s="70"/>
      <c r="AS562" s="70"/>
      <c r="AT562" s="70"/>
      <c r="AU562" s="70"/>
      <c r="AV562" s="70"/>
      <c r="AW562" s="70"/>
      <c r="AX562" s="68"/>
      <c r="AY562" s="68"/>
      <c r="AZ562" s="68"/>
      <c r="BA562" s="68"/>
      <c r="BB562" s="68"/>
      <c r="BC562" s="68">
        <v>7</v>
      </c>
      <c r="BD562" s="68"/>
      <c r="BE562" s="70" t="s">
        <v>3</v>
      </c>
      <c r="BF562" s="87"/>
      <c r="BG562" s="88"/>
      <c r="BH562" s="88"/>
      <c r="BI562" s="88"/>
      <c r="BJ562" s="88"/>
      <c r="BK562" s="88"/>
      <c r="BL562" s="88"/>
      <c r="BM562" s="88"/>
      <c r="BN562" s="88"/>
      <c r="BO562" s="88"/>
      <c r="BP562" s="88"/>
      <c r="BQ562" s="19">
        <v>5.8288298762360939E-6</v>
      </c>
    </row>
    <row r="563" spans="8:69" ht="24" customHeight="1">
      <c r="AK563" s="68"/>
      <c r="AL563" s="81">
        <v>4</v>
      </c>
      <c r="AM563" s="82">
        <v>2</v>
      </c>
      <c r="AN563" s="82">
        <v>0</v>
      </c>
      <c r="AO563" s="77">
        <v>4</v>
      </c>
      <c r="AP563" s="70" t="s">
        <v>3</v>
      </c>
      <c r="AQ563" s="68"/>
      <c r="AR563" s="70"/>
      <c r="AS563" s="70"/>
      <c r="AT563" s="70"/>
      <c r="AU563" s="70"/>
      <c r="AV563" s="70"/>
      <c r="AW563" s="70"/>
      <c r="AX563" s="68"/>
      <c r="AY563" s="68"/>
      <c r="AZ563" s="68"/>
      <c r="BA563" s="68"/>
      <c r="BB563" s="68"/>
      <c r="BC563" s="68">
        <v>14</v>
      </c>
      <c r="BD563" s="68"/>
      <c r="BE563" s="70" t="s">
        <v>3</v>
      </c>
      <c r="BF563" s="87"/>
      <c r="BG563" s="88"/>
      <c r="BH563" s="88"/>
      <c r="BI563" s="88"/>
      <c r="BJ563" s="88"/>
      <c r="BK563" s="88"/>
      <c r="BL563" s="88"/>
      <c r="BM563" s="88"/>
      <c r="BN563" s="88"/>
      <c r="BO563" s="88"/>
      <c r="BP563" s="88"/>
      <c r="BQ563" s="19">
        <v>6.3920881171189497E-3</v>
      </c>
    </row>
    <row r="564" spans="8:69" ht="24" customHeight="1">
      <c r="AK564" s="68"/>
      <c r="AL564" s="81">
        <v>5</v>
      </c>
      <c r="AM564" s="82">
        <v>4</v>
      </c>
      <c r="AN564" s="82">
        <v>0</v>
      </c>
      <c r="AO564" s="77">
        <v>4</v>
      </c>
      <c r="AP564" s="70" t="s">
        <v>3</v>
      </c>
      <c r="AQ564" s="68"/>
      <c r="AR564" s="68"/>
      <c r="AS564" s="68"/>
      <c r="AT564" s="68"/>
      <c r="AU564" s="68"/>
      <c r="AV564" s="68"/>
      <c r="AW564" s="68"/>
      <c r="AX564" s="68"/>
      <c r="AY564" s="68"/>
      <c r="AZ564" s="68"/>
      <c r="BA564" s="68"/>
      <c r="BB564" s="68"/>
      <c r="BC564" s="68">
        <v>18</v>
      </c>
      <c r="BD564" s="68"/>
      <c r="BE564" s="70" t="s">
        <v>3</v>
      </c>
      <c r="BF564" s="87"/>
      <c r="BG564" s="88"/>
      <c r="BH564" s="88"/>
      <c r="BI564" s="88"/>
      <c r="BJ564" s="88"/>
      <c r="BK564" s="88"/>
      <c r="BL564" s="88"/>
      <c r="BM564" s="88"/>
      <c r="BN564" s="88"/>
      <c r="BO564" s="88"/>
      <c r="BP564" s="88"/>
      <c r="BQ564" s="19">
        <v>0.34899618604353888</v>
      </c>
    </row>
    <row r="565" spans="8:69" ht="24" customHeight="1">
      <c r="H565" t="s">
        <v>93</v>
      </c>
      <c r="I565" s="44">
        <v>0</v>
      </c>
      <c r="J565" s="45">
        <v>1</v>
      </c>
      <c r="K565" s="45">
        <v>1</v>
      </c>
      <c r="L565" s="45">
        <v>1</v>
      </c>
      <c r="M565" s="45">
        <v>1</v>
      </c>
      <c r="N565" s="45">
        <v>1</v>
      </c>
      <c r="O565" s="45">
        <v>2</v>
      </c>
      <c r="P565" s="46">
        <v>1</v>
      </c>
      <c r="Q565" s="70" t="s">
        <v>3</v>
      </c>
      <c r="R565" s="1" t="s">
        <v>72</v>
      </c>
      <c r="AB565" s="38"/>
      <c r="AC565" s="38"/>
      <c r="AD565" s="38" cm="1">
        <f t="array" ref="AD565:AD568">MMULT(I565:P568,AD553:AD560)</f>
        <v>2</v>
      </c>
      <c r="AK565" s="68"/>
      <c r="AL565" s="81">
        <v>2</v>
      </c>
      <c r="AM565" s="82">
        <v>2</v>
      </c>
      <c r="AN565" s="82">
        <v>1</v>
      </c>
      <c r="AO565" s="77">
        <v>3</v>
      </c>
      <c r="AP565" s="70" t="s">
        <v>3</v>
      </c>
      <c r="AQ565" s="68"/>
      <c r="AR565" s="68"/>
      <c r="AS565" s="68"/>
      <c r="AT565" s="68"/>
      <c r="AU565" s="68"/>
      <c r="AV565" s="68"/>
      <c r="AW565" s="68"/>
      <c r="AX565" s="68"/>
      <c r="AY565" s="68"/>
      <c r="AZ565" s="68"/>
      <c r="BA565" s="68"/>
      <c r="BB565" s="68"/>
      <c r="BC565" s="68">
        <v>12</v>
      </c>
      <c r="BD565" s="68"/>
      <c r="BE565" s="70" t="s">
        <v>3</v>
      </c>
      <c r="BF565" s="87"/>
      <c r="BG565" s="88"/>
      <c r="BH565" s="88"/>
      <c r="BI565" s="88"/>
      <c r="BJ565" s="88"/>
      <c r="BK565" s="88"/>
      <c r="BL565" s="88"/>
      <c r="BM565" s="88"/>
      <c r="BN565" s="88"/>
      <c r="BO565" s="88"/>
      <c r="BP565" s="88"/>
      <c r="BQ565" s="19">
        <v>8.6507505580367937E-4</v>
      </c>
    </row>
    <row r="566" spans="8:69" ht="24" customHeight="1">
      <c r="I566" s="48">
        <v>1</v>
      </c>
      <c r="J566" s="49">
        <v>0</v>
      </c>
      <c r="K566" s="49">
        <v>0</v>
      </c>
      <c r="L566" s="49">
        <v>0</v>
      </c>
      <c r="M566" s="49">
        <v>0</v>
      </c>
      <c r="N566" s="49">
        <v>0</v>
      </c>
      <c r="O566" s="49">
        <v>0</v>
      </c>
      <c r="P566" s="50">
        <v>-1</v>
      </c>
      <c r="Q566" s="70" t="s">
        <v>3</v>
      </c>
      <c r="AB566" s="39"/>
      <c r="AC566" s="39"/>
      <c r="AD566" s="39">
        <v>1</v>
      </c>
      <c r="AK566" s="68"/>
      <c r="AL566" s="81">
        <v>4</v>
      </c>
      <c r="AM566" s="82">
        <v>4</v>
      </c>
      <c r="AN566" s="82">
        <v>0</v>
      </c>
      <c r="AO566" s="77">
        <v>5</v>
      </c>
      <c r="AP566" s="70" t="s">
        <v>3</v>
      </c>
      <c r="AQ566" s="68"/>
      <c r="AR566" s="68"/>
      <c r="AS566" s="68"/>
      <c r="AT566" s="68"/>
      <c r="AU566" s="68"/>
      <c r="AV566" s="68"/>
      <c r="AW566" s="68"/>
      <c r="AX566" s="68"/>
      <c r="AY566" s="68"/>
      <c r="AZ566" s="68"/>
      <c r="BA566" s="68"/>
      <c r="BB566" s="68"/>
      <c r="BC566" s="68">
        <v>17</v>
      </c>
      <c r="BD566" s="68"/>
      <c r="BE566" s="70" t="s">
        <v>3</v>
      </c>
      <c r="BF566" s="87"/>
      <c r="BG566" s="88"/>
      <c r="BH566" s="88"/>
      <c r="BI566" s="88"/>
      <c r="BJ566" s="88"/>
      <c r="BK566" s="88"/>
      <c r="BL566" s="88"/>
      <c r="BM566" s="88"/>
      <c r="BN566" s="88"/>
      <c r="BO566" s="88"/>
      <c r="BP566" s="88"/>
      <c r="BQ566" s="19">
        <v>0.12838852189266181</v>
      </c>
    </row>
    <row r="567" spans="8:69" ht="24" customHeight="1">
      <c r="I567" s="48">
        <v>1</v>
      </c>
      <c r="J567" s="49">
        <v>1</v>
      </c>
      <c r="K567" s="49">
        <v>0</v>
      </c>
      <c r="L567" s="49">
        <v>1</v>
      </c>
      <c r="M567" s="49">
        <v>1</v>
      </c>
      <c r="N567" s="49">
        <v>0</v>
      </c>
      <c r="O567" s="49">
        <v>0</v>
      </c>
      <c r="P567" s="50">
        <v>-1</v>
      </c>
      <c r="Q567" s="70" t="s">
        <v>3</v>
      </c>
      <c r="AB567" s="39"/>
      <c r="AC567" s="39"/>
      <c r="AD567" s="39">
        <v>3</v>
      </c>
      <c r="AK567" s="68"/>
      <c r="AL567" s="81">
        <v>4</v>
      </c>
      <c r="AM567" s="82">
        <v>2</v>
      </c>
      <c r="AN567" s="82">
        <v>0</v>
      </c>
      <c r="AO567" s="77">
        <v>5</v>
      </c>
      <c r="AP567" s="70" t="s">
        <v>3</v>
      </c>
      <c r="AQ567" s="68"/>
      <c r="AR567" s="68"/>
      <c r="AS567" s="68"/>
      <c r="AT567" s="68"/>
      <c r="AU567" s="68"/>
      <c r="AV567" s="68"/>
      <c r="AW567" s="68"/>
      <c r="AX567" s="68"/>
      <c r="AY567" s="68"/>
      <c r="AZ567" s="68"/>
      <c r="BA567" s="68"/>
      <c r="BB567" s="68"/>
      <c r="BC567" s="68">
        <v>15</v>
      </c>
      <c r="BD567" s="68"/>
      <c r="BE567" s="70" t="s">
        <v>3</v>
      </c>
      <c r="BF567" s="87"/>
      <c r="BG567" s="88"/>
      <c r="BH567" s="88"/>
      <c r="BI567" s="88"/>
      <c r="BJ567" s="88"/>
      <c r="BK567" s="88"/>
      <c r="BL567" s="88"/>
      <c r="BM567" s="88"/>
      <c r="BN567" s="88"/>
      <c r="BO567" s="88"/>
      <c r="BP567" s="88"/>
      <c r="BQ567" s="19">
        <v>1.7375496974673436E-2</v>
      </c>
    </row>
    <row r="568" spans="8:69" ht="24" customHeight="1">
      <c r="I568" s="51">
        <v>0</v>
      </c>
      <c r="J568" s="52">
        <v>1</v>
      </c>
      <c r="K568" s="52">
        <v>1</v>
      </c>
      <c r="L568" s="52">
        <v>0</v>
      </c>
      <c r="M568" s="52">
        <v>1</v>
      </c>
      <c r="N568" s="52">
        <v>2</v>
      </c>
      <c r="O568" s="52">
        <v>2</v>
      </c>
      <c r="P568" s="53">
        <v>1</v>
      </c>
      <c r="Q568" s="70" t="s">
        <v>3</v>
      </c>
      <c r="AB568" s="40"/>
      <c r="AC568" s="40"/>
      <c r="AD568" s="40">
        <v>1</v>
      </c>
      <c r="AK568" s="68"/>
      <c r="AL568" s="81">
        <v>0</v>
      </c>
      <c r="AM568" s="82">
        <v>0</v>
      </c>
      <c r="AN568" s="82">
        <v>0</v>
      </c>
      <c r="AO568" s="77">
        <v>0</v>
      </c>
      <c r="AP568" s="70" t="s">
        <v>3</v>
      </c>
      <c r="AQ568" s="68"/>
      <c r="AR568" s="68"/>
      <c r="AS568" s="68"/>
      <c r="AT568" s="68"/>
      <c r="AU568" s="68"/>
      <c r="AV568" s="68"/>
      <c r="AW568" s="68"/>
      <c r="AX568" s="68"/>
      <c r="AY568" s="68"/>
      <c r="AZ568" s="68"/>
      <c r="BA568" s="68"/>
      <c r="BB568" s="68"/>
      <c r="BC568" s="68">
        <v>0</v>
      </c>
      <c r="BD568" s="68"/>
      <c r="BE568" s="70" t="s">
        <v>3</v>
      </c>
      <c r="BF568" s="87"/>
      <c r="BG568" s="88"/>
      <c r="BH568" s="88"/>
      <c r="BI568" s="88"/>
      <c r="BJ568" s="88"/>
      <c r="BK568" s="88"/>
      <c r="BL568" s="88"/>
      <c r="BM568" s="88"/>
      <c r="BN568" s="88"/>
      <c r="BO568" s="88"/>
      <c r="BP568" s="88"/>
      <c r="BQ568" s="19">
        <v>5.3152048444250573E-9</v>
      </c>
    </row>
    <row r="569" spans="8:69" ht="24" customHeight="1">
      <c r="AK569" s="68"/>
      <c r="AL569" s="81" cm="1">
        <f t="array" ref="AL569:AO569">TRANSPOSE(AD570:AD573)</f>
        <v>3</v>
      </c>
      <c r="AM569" s="82">
        <v>2</v>
      </c>
      <c r="AN569" s="82">
        <v>1</v>
      </c>
      <c r="AO569" s="77">
        <v>2</v>
      </c>
      <c r="AP569" s="70" t="s">
        <v>3</v>
      </c>
      <c r="AQ569" s="68"/>
      <c r="AR569" s="68"/>
      <c r="AS569" s="68"/>
      <c r="AT569" s="68"/>
      <c r="AU569" s="68"/>
      <c r="AV569" s="68"/>
      <c r="AW569" s="68"/>
      <c r="AX569" s="68"/>
      <c r="AY569" s="68"/>
      <c r="AZ569" s="68"/>
      <c r="BA569" s="68"/>
      <c r="BB569" s="68"/>
      <c r="BC569" s="68">
        <v>13</v>
      </c>
      <c r="BD569" s="68"/>
      <c r="BE569" s="70" t="s">
        <v>3</v>
      </c>
      <c r="BF569" s="89"/>
      <c r="BG569" s="90"/>
      <c r="BH569" s="90"/>
      <c r="BI569" s="90"/>
      <c r="BJ569" s="90"/>
      <c r="BK569" s="90"/>
      <c r="BL569" s="90"/>
      <c r="BM569" s="90"/>
      <c r="BN569" s="90"/>
      <c r="BO569" s="90"/>
      <c r="BP569" s="90"/>
      <c r="BQ569" s="20">
        <v>2.3515178044443362E-3</v>
      </c>
    </row>
    <row r="570" spans="8:69" ht="24" customHeight="1">
      <c r="H570" t="s">
        <v>94</v>
      </c>
      <c r="I570" s="44">
        <v>1</v>
      </c>
      <c r="J570" s="45">
        <v>0</v>
      </c>
      <c r="K570" s="45">
        <v>0</v>
      </c>
      <c r="L570" s="45">
        <v>1</v>
      </c>
      <c r="M570" s="45">
        <v>1</v>
      </c>
      <c r="N570" s="45">
        <v>1</v>
      </c>
      <c r="O570" s="45">
        <v>2</v>
      </c>
      <c r="P570" s="46">
        <v>1</v>
      </c>
      <c r="Q570" s="70" t="s">
        <v>3</v>
      </c>
      <c r="R570" s="1" t="s">
        <v>75</v>
      </c>
      <c r="S570" s="38"/>
      <c r="T570" s="38"/>
      <c r="U570" s="38"/>
      <c r="V570" s="38"/>
      <c r="W570" s="38"/>
      <c r="X570" s="38"/>
      <c r="Y570" s="38"/>
      <c r="Z570" s="38"/>
      <c r="AA570" s="38"/>
      <c r="AB570" s="38"/>
      <c r="AC570" s="38"/>
      <c r="AD570" s="38" cm="1">
        <f t="array" ref="AD570:AD577">MMULT(I570:P577,AD553:AD560)</f>
        <v>3</v>
      </c>
      <c r="AK570" s="68"/>
      <c r="AL570" s="70"/>
      <c r="AM570" s="70"/>
      <c r="AN570" s="70"/>
      <c r="AO570" s="70"/>
      <c r="AP570" s="70"/>
      <c r="AQ570" s="68"/>
      <c r="AR570" s="68"/>
      <c r="AS570" s="68"/>
      <c r="AT570" s="68"/>
      <c r="AU570" s="68"/>
      <c r="AV570" s="68"/>
      <c r="AW570" s="68"/>
      <c r="AX570" s="68"/>
      <c r="AY570" s="68"/>
      <c r="AZ570" s="68"/>
      <c r="BA570" s="68"/>
      <c r="BB570" s="68"/>
      <c r="BC570" s="68"/>
      <c r="BD570" s="68"/>
      <c r="BE570" s="68"/>
      <c r="BF570" s="70"/>
      <c r="BG570" s="70"/>
      <c r="BH570" s="70"/>
      <c r="BI570" s="70"/>
      <c r="BJ570" s="70"/>
      <c r="BK570" s="70"/>
      <c r="BL570" s="70"/>
      <c r="BM570" s="70"/>
      <c r="BN570" s="70"/>
      <c r="BO570" s="70"/>
      <c r="BP570" s="70"/>
      <c r="BQ570" s="70"/>
    </row>
    <row r="571" spans="8:69" ht="24" customHeight="1">
      <c r="I571" s="48">
        <v>1</v>
      </c>
      <c r="J571" s="49">
        <v>0</v>
      </c>
      <c r="K571" s="49">
        <v>1</v>
      </c>
      <c r="L571" s="49">
        <v>0</v>
      </c>
      <c r="M571" s="49">
        <v>1</v>
      </c>
      <c r="N571" s="49">
        <v>0</v>
      </c>
      <c r="O571" s="49">
        <v>0</v>
      </c>
      <c r="P571" s="50">
        <v>3</v>
      </c>
      <c r="Q571" s="70" t="s">
        <v>3</v>
      </c>
      <c r="S571" s="39"/>
      <c r="T571" s="39"/>
      <c r="U571" s="39"/>
      <c r="V571" s="39"/>
      <c r="W571" s="39"/>
      <c r="X571" s="39"/>
      <c r="Y571" s="39"/>
      <c r="Z571" s="39"/>
      <c r="AA571" s="39"/>
      <c r="AB571" s="39"/>
      <c r="AC571" s="39"/>
      <c r="AD571" s="39">
        <v>2</v>
      </c>
      <c r="AK571" s="68"/>
      <c r="AL571" s="70"/>
      <c r="AM571" s="70"/>
      <c r="AN571" s="70"/>
      <c r="AO571" s="70"/>
      <c r="AP571" s="70"/>
      <c r="AR571" s="68"/>
      <c r="AS571" s="68"/>
      <c r="AT571" s="68"/>
      <c r="AU571" s="68"/>
      <c r="AV571" s="68"/>
      <c r="AW571" s="68"/>
      <c r="AX571" s="68"/>
      <c r="AY571" s="68"/>
      <c r="AZ571" s="68"/>
      <c r="BA571" s="68"/>
      <c r="BB571" s="68"/>
      <c r="BC571" s="68"/>
      <c r="BD571" s="68"/>
      <c r="BE571" s="68"/>
      <c r="BF571" s="70" t="s">
        <v>0</v>
      </c>
      <c r="BG571" s="70" t="s">
        <v>0</v>
      </c>
      <c r="BH571" s="70" t="s">
        <v>0</v>
      </c>
      <c r="BI571" s="70" t="s">
        <v>0</v>
      </c>
      <c r="BJ571" s="70" t="s">
        <v>0</v>
      </c>
      <c r="BK571" s="70" t="s">
        <v>0</v>
      </c>
      <c r="BL571" s="70" t="s">
        <v>0</v>
      </c>
      <c r="BM571" s="70" t="s">
        <v>0</v>
      </c>
      <c r="BN571" s="70" t="s">
        <v>0</v>
      </c>
      <c r="BO571" s="70" t="s">
        <v>0</v>
      </c>
      <c r="BP571" s="70" t="s">
        <v>0</v>
      </c>
      <c r="BQ571" s="70" t="s">
        <v>0</v>
      </c>
    </row>
    <row r="572" spans="8:69" ht="24" customHeight="1">
      <c r="I572" s="48">
        <v>0</v>
      </c>
      <c r="J572" s="49">
        <v>1</v>
      </c>
      <c r="K572" s="49">
        <v>0</v>
      </c>
      <c r="L572" s="49">
        <v>1</v>
      </c>
      <c r="M572" s="49">
        <v>0</v>
      </c>
      <c r="N572" s="49">
        <v>0</v>
      </c>
      <c r="O572" s="49">
        <v>-1</v>
      </c>
      <c r="P572" s="50">
        <v>0</v>
      </c>
      <c r="Q572" s="70" t="s">
        <v>3</v>
      </c>
      <c r="S572" s="39"/>
      <c r="T572" s="39"/>
      <c r="U572" s="39"/>
      <c r="V572" s="39"/>
      <c r="W572" s="39"/>
      <c r="X572" s="39"/>
      <c r="Y572" s="39"/>
      <c r="Z572" s="39"/>
      <c r="AA572" s="39"/>
      <c r="AB572" s="39"/>
      <c r="AC572" s="39"/>
      <c r="AD572" s="39">
        <v>1</v>
      </c>
      <c r="AK572" s="68"/>
      <c r="AL572" s="70"/>
      <c r="AM572" s="70"/>
      <c r="AN572" s="70"/>
      <c r="AO572" s="70"/>
      <c r="AP572" s="70"/>
      <c r="AQ572" s="70"/>
      <c r="AR572" s="70"/>
      <c r="AS572" s="70"/>
      <c r="AT572" s="70"/>
      <c r="AU572" s="70"/>
      <c r="AV572" s="70"/>
      <c r="AW572" s="70"/>
      <c r="AX572" s="70"/>
      <c r="AY572" s="70"/>
      <c r="AZ572" s="70"/>
      <c r="BA572" s="70"/>
      <c r="BB572" s="70"/>
      <c r="BC572" s="70"/>
      <c r="BD572" s="70"/>
      <c r="BE572" s="70"/>
      <c r="BF572" s="70"/>
      <c r="BG572" s="70"/>
      <c r="BH572" s="70"/>
      <c r="BI572" s="70"/>
      <c r="BJ572" s="70"/>
      <c r="BK572" s="70"/>
      <c r="BL572" s="70"/>
      <c r="BM572" s="70"/>
      <c r="BN572" s="70"/>
      <c r="BO572" s="70"/>
      <c r="BP572" s="70"/>
      <c r="BQ572" s="70"/>
    </row>
    <row r="573" spans="8:69" ht="24" customHeight="1">
      <c r="I573" s="51">
        <v>0</v>
      </c>
      <c r="J573" s="52">
        <v>1</v>
      </c>
      <c r="K573" s="52">
        <v>1</v>
      </c>
      <c r="L573" s="52">
        <v>1</v>
      </c>
      <c r="M573" s="52">
        <v>1</v>
      </c>
      <c r="N573" s="52">
        <v>0</v>
      </c>
      <c r="O573" s="52">
        <v>2</v>
      </c>
      <c r="P573" s="53">
        <v>1</v>
      </c>
      <c r="Q573" s="70" t="s">
        <v>3</v>
      </c>
      <c r="S573" s="40"/>
      <c r="T573" s="40"/>
      <c r="U573" s="40"/>
      <c r="V573" s="40"/>
      <c r="W573" s="40"/>
      <c r="X573" s="40"/>
      <c r="Y573" s="40"/>
      <c r="Z573" s="40"/>
      <c r="AA573" s="40"/>
      <c r="AB573" s="40"/>
      <c r="AC573" s="40"/>
      <c r="AD573" s="40">
        <v>2</v>
      </c>
      <c r="AK573" s="68"/>
      <c r="AL573" s="70"/>
      <c r="AM573" s="70"/>
      <c r="AN573" s="70"/>
      <c r="AO573" s="70"/>
      <c r="AP573" s="70"/>
      <c r="AQ573" s="70" t="s">
        <v>77</v>
      </c>
      <c r="AR573" s="70"/>
      <c r="AS573" s="70"/>
      <c r="AT573" s="70"/>
      <c r="AU573" s="70"/>
      <c r="AV573" s="70"/>
      <c r="AW573" s="70"/>
      <c r="AX573" s="70"/>
      <c r="AY573" s="70"/>
      <c r="AZ573" s="70"/>
      <c r="BA573" s="70"/>
      <c r="BB573" s="70"/>
      <c r="BC573" s="70"/>
      <c r="BD573" s="70"/>
      <c r="BE573" s="70"/>
      <c r="BF573" s="70"/>
      <c r="BG573" s="70"/>
      <c r="BH573" s="70"/>
      <c r="BI573" s="70"/>
      <c r="BJ573" s="70"/>
      <c r="BK573" s="70"/>
      <c r="BL573" s="70"/>
      <c r="BM573" s="70"/>
      <c r="BN573" s="70"/>
      <c r="BO573" s="70"/>
      <c r="BP573" s="70"/>
      <c r="BQ573" s="70"/>
    </row>
    <row r="574" spans="8:69" ht="24" customHeight="1">
      <c r="H574" t="s">
        <v>95</v>
      </c>
      <c r="I574" s="44">
        <v>1</v>
      </c>
      <c r="J574" s="45">
        <v>0</v>
      </c>
      <c r="K574" s="45">
        <v>0</v>
      </c>
      <c r="L574" s="45">
        <v>1</v>
      </c>
      <c r="M574" s="45">
        <v>1</v>
      </c>
      <c r="N574" s="45">
        <v>1</v>
      </c>
      <c r="O574" s="45">
        <v>-1</v>
      </c>
      <c r="P574" s="46">
        <v>1</v>
      </c>
      <c r="Q574" s="70" t="s">
        <v>3</v>
      </c>
      <c r="R574" s="1" t="s">
        <v>77</v>
      </c>
      <c r="S574" s="38"/>
      <c r="T574" s="38"/>
      <c r="U574" s="38"/>
      <c r="V574" s="38"/>
      <c r="W574" s="38"/>
      <c r="X574" s="38"/>
      <c r="Y574" s="38"/>
      <c r="Z574" s="38"/>
      <c r="AA574" s="38"/>
      <c r="AB574" s="38"/>
      <c r="AC574" s="38"/>
      <c r="AD574" s="38">
        <v>3</v>
      </c>
      <c r="AK574" s="68"/>
      <c r="AL574" s="70"/>
      <c r="AM574" s="70"/>
      <c r="AN574" s="70"/>
      <c r="AO574" s="70"/>
      <c r="AP574" s="70"/>
      <c r="AQ574" s="70"/>
      <c r="AR574" s="72" cm="1">
        <f t="array" ref="AR574:BB577">AR537:BB540</f>
        <v>2</v>
      </c>
      <c r="AS574" s="73">
        <v>2</v>
      </c>
      <c r="AT574" s="73">
        <v>1</v>
      </c>
      <c r="AU574" s="73">
        <v>1</v>
      </c>
      <c r="AV574" s="73">
        <v>0</v>
      </c>
      <c r="AW574" s="73">
        <v>1</v>
      </c>
      <c r="AX574" s="73">
        <v>2</v>
      </c>
      <c r="AY574" s="73">
        <v>2</v>
      </c>
      <c r="AZ574" s="73">
        <v>1</v>
      </c>
      <c r="BA574" s="73">
        <v>1</v>
      </c>
      <c r="BB574" s="73">
        <v>2</v>
      </c>
      <c r="BC574" s="73" cm="1">
        <f t="array" ref="BC574:BC577">AD574:AD577</f>
        <v>3</v>
      </c>
      <c r="BD574" s="70"/>
      <c r="BE574" s="70" t="s">
        <v>3</v>
      </c>
      <c r="BF574" s="72"/>
      <c r="BG574" s="73"/>
      <c r="BH574" s="73"/>
      <c r="BI574" s="73"/>
      <c r="BJ574" s="73"/>
      <c r="BK574" s="73"/>
      <c r="BL574" s="73"/>
      <c r="BM574" s="73"/>
      <c r="BN574" s="73"/>
      <c r="BO574" s="73"/>
      <c r="BP574" s="73"/>
      <c r="BQ574" s="73" cm="1">
        <f t="array" ref="BQ574:BQ577">MMULT(AR574:BC577,_xlfn.ANCHORARRAY(BQ558))</f>
        <v>1.7044197342929024</v>
      </c>
    </row>
    <row r="575" spans="8:69" ht="24" customHeight="1">
      <c r="I575" s="48">
        <v>1</v>
      </c>
      <c r="J575" s="49">
        <v>0</v>
      </c>
      <c r="K575" s="49">
        <v>1</v>
      </c>
      <c r="L575" s="49">
        <v>0</v>
      </c>
      <c r="M575" s="49">
        <v>-1</v>
      </c>
      <c r="N575" s="49">
        <v>0</v>
      </c>
      <c r="O575" s="49">
        <v>0</v>
      </c>
      <c r="P575" s="50">
        <v>1</v>
      </c>
      <c r="Q575" s="70" t="s">
        <v>3</v>
      </c>
      <c r="S575" s="39"/>
      <c r="T575" s="39"/>
      <c r="U575" s="39"/>
      <c r="V575" s="39"/>
      <c r="W575" s="39"/>
      <c r="X575" s="39"/>
      <c r="Y575" s="39"/>
      <c r="Z575" s="39"/>
      <c r="AA575" s="39"/>
      <c r="AB575" s="39"/>
      <c r="AC575" s="39"/>
      <c r="AD575" s="39">
        <v>0</v>
      </c>
      <c r="AK575" s="68"/>
      <c r="AL575" s="70"/>
      <c r="AM575" s="70"/>
      <c r="AN575" s="70"/>
      <c r="AO575" s="70"/>
      <c r="AP575" s="70"/>
      <c r="AQ575" s="70"/>
      <c r="AR575" s="74">
        <v>2</v>
      </c>
      <c r="AS575" s="75">
        <v>0</v>
      </c>
      <c r="AT575" s="75">
        <v>2</v>
      </c>
      <c r="AU575" s="75">
        <v>0</v>
      </c>
      <c r="AV575" s="75">
        <v>1</v>
      </c>
      <c r="AW575" s="75">
        <v>0</v>
      </c>
      <c r="AX575" s="75">
        <v>2</v>
      </c>
      <c r="AY575" s="75">
        <v>0</v>
      </c>
      <c r="AZ575" s="75">
        <v>2</v>
      </c>
      <c r="BA575" s="75">
        <v>0</v>
      </c>
      <c r="BB575" s="75">
        <v>0</v>
      </c>
      <c r="BC575" s="75">
        <v>0</v>
      </c>
      <c r="BD575" s="70"/>
      <c r="BE575" s="70" t="s">
        <v>3</v>
      </c>
      <c r="BF575" s="74"/>
      <c r="BG575" s="75"/>
      <c r="BH575" s="75"/>
      <c r="BI575" s="75"/>
      <c r="BJ575" s="75"/>
      <c r="BK575" s="75"/>
      <c r="BL575" s="75"/>
      <c r="BM575" s="75"/>
      <c r="BN575" s="75"/>
      <c r="BO575" s="75"/>
      <c r="BP575" s="75"/>
      <c r="BQ575" s="75">
        <v>1.9095446605746791</v>
      </c>
    </row>
    <row r="576" spans="8:69" ht="24" customHeight="1">
      <c r="I576" s="48">
        <v>1</v>
      </c>
      <c r="J576" s="49">
        <v>1</v>
      </c>
      <c r="K576" s="49">
        <v>0</v>
      </c>
      <c r="L576" s="49">
        <v>1</v>
      </c>
      <c r="M576" s="49">
        <v>0</v>
      </c>
      <c r="N576" s="49">
        <v>1</v>
      </c>
      <c r="O576" s="49">
        <v>-1</v>
      </c>
      <c r="P576" s="50">
        <v>3</v>
      </c>
      <c r="Q576" s="70" t="s">
        <v>3</v>
      </c>
      <c r="S576" s="39"/>
      <c r="T576" s="39"/>
      <c r="U576" s="39"/>
      <c r="V576" s="39"/>
      <c r="W576" s="39"/>
      <c r="X576" s="39"/>
      <c r="Y576" s="39"/>
      <c r="Z576" s="39"/>
      <c r="AA576" s="39"/>
      <c r="AB576" s="39"/>
      <c r="AC576" s="39"/>
      <c r="AD576" s="39">
        <v>2</v>
      </c>
      <c r="AK576" s="68"/>
      <c r="AL576" s="70"/>
      <c r="AM576" s="70"/>
      <c r="AN576" s="70"/>
      <c r="AO576" s="70"/>
      <c r="AP576" s="70"/>
      <c r="AQ576" s="70"/>
      <c r="AR576" s="74">
        <v>4</v>
      </c>
      <c r="AS576" s="75">
        <v>2</v>
      </c>
      <c r="AT576" s="75">
        <v>3</v>
      </c>
      <c r="AU576" s="75">
        <v>0</v>
      </c>
      <c r="AV576" s="75">
        <v>0</v>
      </c>
      <c r="AW576" s="75">
        <v>1</v>
      </c>
      <c r="AX576" s="75">
        <v>4</v>
      </c>
      <c r="AY576" s="75">
        <v>2</v>
      </c>
      <c r="AZ576" s="75">
        <v>3</v>
      </c>
      <c r="BA576" s="75">
        <v>0</v>
      </c>
      <c r="BB576" s="75">
        <v>2</v>
      </c>
      <c r="BC576" s="75">
        <v>2</v>
      </c>
      <c r="BD576" s="70"/>
      <c r="BE576" s="70" t="s">
        <v>3</v>
      </c>
      <c r="BF576" s="74"/>
      <c r="BG576" s="75"/>
      <c r="BH576" s="75"/>
      <c r="BI576" s="75"/>
      <c r="BJ576" s="75"/>
      <c r="BK576" s="75"/>
      <c r="BL576" s="75"/>
      <c r="BM576" s="75"/>
      <c r="BN576" s="75"/>
      <c r="BO576" s="75"/>
      <c r="BP576" s="75"/>
      <c r="BQ576" s="75">
        <v>3.5768560542839145</v>
      </c>
    </row>
    <row r="577" spans="9:69" ht="24" customHeight="1">
      <c r="I577" s="51">
        <v>0</v>
      </c>
      <c r="J577" s="52">
        <v>1</v>
      </c>
      <c r="K577" s="52">
        <v>0</v>
      </c>
      <c r="L577" s="52">
        <v>2</v>
      </c>
      <c r="M577" s="52">
        <v>1</v>
      </c>
      <c r="N577" s="52">
        <v>0</v>
      </c>
      <c r="O577" s="52">
        <v>2</v>
      </c>
      <c r="P577" s="53">
        <v>1</v>
      </c>
      <c r="Q577" s="70" t="s">
        <v>3</v>
      </c>
      <c r="S577" s="40"/>
      <c r="T577" s="40"/>
      <c r="U577" s="40"/>
      <c r="V577" s="40"/>
      <c r="W577" s="40"/>
      <c r="X577" s="40"/>
      <c r="Y577" s="40"/>
      <c r="Z577" s="40"/>
      <c r="AA577" s="40"/>
      <c r="AB577" s="40"/>
      <c r="AC577" s="40"/>
      <c r="AD577" s="40">
        <v>3</v>
      </c>
      <c r="AK577" s="68"/>
      <c r="AL577" s="70"/>
      <c r="AM577" s="70"/>
      <c r="AN577" s="70"/>
      <c r="AO577" s="70"/>
      <c r="AP577" s="70"/>
      <c r="AQ577" s="70"/>
      <c r="AR577" s="76">
        <v>5</v>
      </c>
      <c r="AS577" s="77">
        <v>2</v>
      </c>
      <c r="AT577" s="77">
        <v>5</v>
      </c>
      <c r="AU577" s="77">
        <v>5</v>
      </c>
      <c r="AV577" s="77">
        <v>2</v>
      </c>
      <c r="AW577" s="77">
        <v>4</v>
      </c>
      <c r="AX577" s="77">
        <v>5</v>
      </c>
      <c r="AY577" s="77">
        <v>2</v>
      </c>
      <c r="AZ577" s="77">
        <v>5</v>
      </c>
      <c r="BA577" s="77">
        <v>5</v>
      </c>
      <c r="BB577" s="77">
        <v>4</v>
      </c>
      <c r="BC577" s="77">
        <v>3</v>
      </c>
      <c r="BD577" s="70"/>
      <c r="BE577" s="70" t="s">
        <v>3</v>
      </c>
      <c r="BF577" s="76"/>
      <c r="BG577" s="77"/>
      <c r="BH577" s="77"/>
      <c r="BI577" s="77"/>
      <c r="BJ577" s="77"/>
      <c r="BK577" s="77"/>
      <c r="BL577" s="77"/>
      <c r="BM577" s="77"/>
      <c r="BN577" s="77"/>
      <c r="BO577" s="77"/>
      <c r="BP577" s="77"/>
      <c r="BQ577" s="77">
        <v>4.983696934134338</v>
      </c>
    </row>
  </sheetData>
  <conditionalFormatting sqref="AJ99:AJ108">
    <cfRule type="dataBar" priority="50">
      <dataBar>
        <cfvo type="num" val="0"/>
        <cfvo type="num" val="1"/>
        <color rgb="FFFFB628"/>
      </dataBar>
      <extLst>
        <ext xmlns:x14="http://schemas.microsoft.com/office/spreadsheetml/2009/9/main" uri="{B025F937-C7B1-47D3-B67F-A62EFF666E3E}">
          <x14:id>{D99028F9-0163-4645-95CA-BAC61C680DF4}</x14:id>
        </ext>
      </extLst>
    </cfRule>
  </conditionalFormatting>
  <conditionalFormatting sqref="AJ109:AJ110">
    <cfRule type="dataBar" priority="49">
      <dataBar>
        <cfvo type="num" val="0"/>
        <cfvo type="num" val="1"/>
        <color rgb="FFFFB628"/>
      </dataBar>
      <extLst>
        <ext xmlns:x14="http://schemas.microsoft.com/office/spreadsheetml/2009/9/main" uri="{B025F937-C7B1-47D3-B67F-A62EFF666E3E}">
          <x14:id>{CC778CD1-BCF7-A341-B5C4-D8DBC9F71683}</x14:id>
        </ext>
      </extLst>
    </cfRule>
  </conditionalFormatting>
  <conditionalFormatting sqref="AK99:AS108">
    <cfRule type="dataBar" priority="48">
      <dataBar>
        <cfvo type="num" val="0"/>
        <cfvo type="num" val="1"/>
        <color rgb="FFFFB628"/>
      </dataBar>
      <extLst>
        <ext xmlns:x14="http://schemas.microsoft.com/office/spreadsheetml/2009/9/main" uri="{B025F937-C7B1-47D3-B67F-A62EFF666E3E}">
          <x14:id>{C69B54F6-44CD-F749-94B4-854CE0D23C53}</x14:id>
        </ext>
      </extLst>
    </cfRule>
  </conditionalFormatting>
  <conditionalFormatting sqref="AK109:AS110">
    <cfRule type="dataBar" priority="47">
      <dataBar>
        <cfvo type="num" val="0"/>
        <cfvo type="num" val="1"/>
        <color rgb="FFFFB628"/>
      </dataBar>
      <extLst>
        <ext xmlns:x14="http://schemas.microsoft.com/office/spreadsheetml/2009/9/main" uri="{B025F937-C7B1-47D3-B67F-A62EFF666E3E}">
          <x14:id>{AA34307B-AA04-C24C-B3D0-928CE660F482}</x14:id>
        </ext>
      </extLst>
    </cfRule>
  </conditionalFormatting>
  <conditionalFormatting sqref="AR125:AR134">
    <cfRule type="dataBar" priority="36">
      <dataBar>
        <cfvo type="num" val="0"/>
        <cfvo type="num" val="1"/>
        <color rgb="FFFFB628"/>
      </dataBar>
      <extLst>
        <ext xmlns:x14="http://schemas.microsoft.com/office/spreadsheetml/2009/9/main" uri="{B025F937-C7B1-47D3-B67F-A62EFF666E3E}">
          <x14:id>{97797087-6549-7449-8205-622B01885313}</x14:id>
        </ext>
      </extLst>
    </cfRule>
  </conditionalFormatting>
  <conditionalFormatting sqref="AR165:AR174">
    <cfRule type="dataBar" priority="29">
      <dataBar>
        <cfvo type="num" val="0"/>
        <cfvo type="num" val="1"/>
        <color rgb="FFFFB628"/>
      </dataBar>
      <extLst>
        <ext xmlns:x14="http://schemas.microsoft.com/office/spreadsheetml/2009/9/main" uri="{B025F937-C7B1-47D3-B67F-A62EFF666E3E}">
          <x14:id>{324B75F2-D2EB-BF40-B62A-487C7F6422DB}</x14:id>
        </ext>
      </extLst>
    </cfRule>
  </conditionalFormatting>
  <conditionalFormatting sqref="AR175:BC177 AR180:BC180">
    <cfRule type="dataBar" priority="30">
      <dataBar>
        <cfvo type="num" val="0"/>
        <cfvo type="num" val="1"/>
        <color rgb="FFFFB628"/>
      </dataBar>
      <extLst>
        <ext xmlns:x14="http://schemas.microsoft.com/office/spreadsheetml/2009/9/main" uri="{B025F937-C7B1-47D3-B67F-A62EFF666E3E}">
          <x14:id>{78A30AB2-A211-9A4E-8D7A-0EFC04FC8A5A}</x14:id>
        </ext>
      </extLst>
    </cfRule>
  </conditionalFormatting>
  <conditionalFormatting sqref="AS125:BA134">
    <cfRule type="dataBar" priority="34">
      <dataBar>
        <cfvo type="num" val="0"/>
        <cfvo type="num" val="1"/>
        <color rgb="FFFFB628"/>
      </dataBar>
      <extLst>
        <ext xmlns:x14="http://schemas.microsoft.com/office/spreadsheetml/2009/9/main" uri="{B025F937-C7B1-47D3-B67F-A62EFF666E3E}">
          <x14:id>{595DED47-E607-344D-B7A3-AD287CEC08F5}</x14:id>
        </ext>
      </extLst>
    </cfRule>
  </conditionalFormatting>
  <conditionalFormatting sqref="AS165:BA174">
    <cfRule type="dataBar" priority="28">
      <dataBar>
        <cfvo type="num" val="0"/>
        <cfvo type="num" val="1"/>
        <color rgb="FFFFB628"/>
      </dataBar>
      <extLst>
        <ext xmlns:x14="http://schemas.microsoft.com/office/spreadsheetml/2009/9/main" uri="{B025F937-C7B1-47D3-B67F-A62EFF666E3E}">
          <x14:id>{D468FA9C-6E00-4A4B-80AE-1AC192FF92EE}</x14:id>
        </ext>
      </extLst>
    </cfRule>
  </conditionalFormatting>
  <conditionalFormatting sqref="AT99:AU108">
    <cfRule type="dataBar" priority="38">
      <dataBar>
        <cfvo type="num" val="0"/>
        <cfvo type="num" val="1"/>
        <color rgb="FFFFB628"/>
      </dataBar>
      <extLst>
        <ext xmlns:x14="http://schemas.microsoft.com/office/spreadsheetml/2009/9/main" uri="{B025F937-C7B1-47D3-B67F-A62EFF666E3E}">
          <x14:id>{EF797521-3241-2244-B61B-8539ADB99576}</x14:id>
        </ext>
      </extLst>
    </cfRule>
  </conditionalFormatting>
  <conditionalFormatting sqref="AT109:AU110">
    <cfRule type="dataBar" priority="37">
      <dataBar>
        <cfvo type="num" val="0"/>
        <cfvo type="num" val="1"/>
        <color rgb="FFFFB628"/>
      </dataBar>
      <extLst>
        <ext xmlns:x14="http://schemas.microsoft.com/office/spreadsheetml/2009/9/main" uri="{B025F937-C7B1-47D3-B67F-A62EFF666E3E}">
          <x14:id>{588FE42C-720D-CA4C-A784-2B37AAE615AC}</x14:id>
        </ext>
      </extLst>
    </cfRule>
  </conditionalFormatting>
  <conditionalFormatting sqref="AY54:BD59 AR135:BC137 AN145:AY152 AR140:BC140">
    <cfRule type="dataBar" priority="51">
      <dataBar>
        <cfvo type="num" val="0"/>
        <cfvo type="num" val="1"/>
        <color rgb="FFFFB628"/>
      </dataBar>
      <extLst>
        <ext xmlns:x14="http://schemas.microsoft.com/office/spreadsheetml/2009/9/main" uri="{B025F937-C7B1-47D3-B67F-A62EFF666E3E}">
          <x14:id>{935C9577-BC72-D742-ADD0-475798D0E999}</x14:id>
        </ext>
      </extLst>
    </cfRule>
  </conditionalFormatting>
  <conditionalFormatting sqref="BB125:BC134">
    <cfRule type="dataBar" priority="32">
      <dataBar>
        <cfvo type="num" val="0"/>
        <cfvo type="num" val="1"/>
        <color rgb="FFFFB628"/>
      </dataBar>
      <extLst>
        <ext xmlns:x14="http://schemas.microsoft.com/office/spreadsheetml/2009/9/main" uri="{B025F937-C7B1-47D3-B67F-A62EFF666E3E}">
          <x14:id>{0221B8A7-FD81-744F-919B-71670BC1A091}</x14:id>
        </ext>
      </extLst>
    </cfRule>
  </conditionalFormatting>
  <conditionalFormatting sqref="BB165:BC174">
    <cfRule type="dataBar" priority="27">
      <dataBar>
        <cfvo type="num" val="0"/>
        <cfvo type="num" val="1"/>
        <color rgb="FFFFB628"/>
      </dataBar>
      <extLst>
        <ext xmlns:x14="http://schemas.microsoft.com/office/spreadsheetml/2009/9/main" uri="{B025F937-C7B1-47D3-B67F-A62EFF666E3E}">
          <x14:id>{6322838C-A664-B74D-AAAB-99849B760EFC}</x14:id>
        </ext>
      </extLst>
    </cfRule>
  </conditionalFormatting>
  <conditionalFormatting sqref="BF343:BN343">
    <cfRule type="dataBar" priority="24">
      <dataBar>
        <cfvo type="num" val="0"/>
        <cfvo type="num" val="1"/>
        <color rgb="FFFFB628"/>
      </dataBar>
      <extLst>
        <ext xmlns:x14="http://schemas.microsoft.com/office/spreadsheetml/2009/9/main" uri="{B025F937-C7B1-47D3-B67F-A62EFF666E3E}">
          <x14:id>{24736EDF-92BB-7E4F-895D-5E2DCF2C74D9}</x14:id>
        </ext>
      </extLst>
    </cfRule>
  </conditionalFormatting>
  <conditionalFormatting sqref="BF380:BN380 BP380:BQ380">
    <cfRule type="dataBar" priority="23">
      <dataBar>
        <cfvo type="num" val="0"/>
        <cfvo type="num" val="1"/>
        <color rgb="FFFFB628"/>
      </dataBar>
      <extLst>
        <ext xmlns:x14="http://schemas.microsoft.com/office/spreadsheetml/2009/9/main" uri="{B025F937-C7B1-47D3-B67F-A62EFF666E3E}">
          <x14:id>{9F88D2FB-71A4-8B44-BF42-19C431E4089F}</x14:id>
        </ext>
      </extLst>
    </cfRule>
  </conditionalFormatting>
  <conditionalFormatting sqref="BF487:BN487 BP487:BQ487">
    <cfRule type="dataBar" priority="9">
      <dataBar>
        <cfvo type="num" val="0"/>
        <cfvo type="num" val="1"/>
        <color rgb="FFFFB628"/>
      </dataBar>
      <extLst>
        <ext xmlns:x14="http://schemas.microsoft.com/office/spreadsheetml/2009/9/main" uri="{B025F937-C7B1-47D3-B67F-A62EFF666E3E}">
          <x14:id>{0AEDA03C-DE1C-5546-8A6C-4394C01EADB9}</x14:id>
        </ext>
      </extLst>
    </cfRule>
  </conditionalFormatting>
  <conditionalFormatting sqref="BF414:BO414 BQ414">
    <cfRule type="dataBar" priority="22">
      <dataBar>
        <cfvo type="num" val="0"/>
        <cfvo type="num" val="1"/>
        <color rgb="FFFFB628"/>
      </dataBar>
      <extLst>
        <ext xmlns:x14="http://schemas.microsoft.com/office/spreadsheetml/2009/9/main" uri="{B025F937-C7B1-47D3-B67F-A62EFF666E3E}">
          <x14:id>{4750D1CC-032F-A244-AC34-2D192ADFFEA3}</x14:id>
        </ext>
      </extLst>
    </cfRule>
  </conditionalFormatting>
  <conditionalFormatting sqref="BF521:BO521 BQ521">
    <cfRule type="dataBar" priority="8">
      <dataBar>
        <cfvo type="num" val="0"/>
        <cfvo type="num" val="1"/>
        <color rgb="FFFFB628"/>
      </dataBar>
      <extLst>
        <ext xmlns:x14="http://schemas.microsoft.com/office/spreadsheetml/2009/9/main" uri="{B025F937-C7B1-47D3-B67F-A62EFF666E3E}">
          <x14:id>{8A2C4F94-3581-2E4C-BDB0-FBEA436A5B40}</x14:id>
        </ext>
      </extLst>
    </cfRule>
  </conditionalFormatting>
  <conditionalFormatting sqref="BF306:BP306">
    <cfRule type="dataBar" priority="25">
      <dataBar>
        <cfvo type="num" val="0"/>
        <cfvo type="num" val="1"/>
        <color rgb="FFFFB628"/>
      </dataBar>
      <extLst>
        <ext xmlns:x14="http://schemas.microsoft.com/office/spreadsheetml/2009/9/main" uri="{B025F937-C7B1-47D3-B67F-A62EFF666E3E}">
          <x14:id>{AA508430-4FE3-2E45-A8FE-71E28E9E875E}</x14:id>
        </ext>
      </extLst>
    </cfRule>
  </conditionalFormatting>
  <conditionalFormatting sqref="BF451:BP451">
    <cfRule type="dataBar" priority="21">
      <dataBar>
        <cfvo type="num" val="0"/>
        <cfvo type="num" val="1"/>
        <color rgb="FFFFB628"/>
      </dataBar>
      <extLst>
        <ext xmlns:x14="http://schemas.microsoft.com/office/spreadsheetml/2009/9/main" uri="{B025F937-C7B1-47D3-B67F-A62EFF666E3E}">
          <x14:id>{9CD0266C-9254-2540-8ED1-67A32456E88E}</x14:id>
        </ext>
      </extLst>
    </cfRule>
  </conditionalFormatting>
  <conditionalFormatting sqref="BF558:BP558">
    <cfRule type="dataBar" priority="7">
      <dataBar>
        <cfvo type="num" val="0"/>
        <cfvo type="num" val="1"/>
        <color rgb="FFFFB628"/>
      </dataBar>
      <extLst>
        <ext xmlns:x14="http://schemas.microsoft.com/office/spreadsheetml/2009/9/main" uri="{B025F937-C7B1-47D3-B67F-A62EFF666E3E}">
          <x14:id>{58E6B5FF-DCFC-9C43-9B35-F89502DA930E}</x14:id>
        </ext>
      </extLst>
    </cfRule>
  </conditionalFormatting>
  <conditionalFormatting sqref="BO380:BO389">
    <cfRule type="dataBar" priority="10">
      <dataBar>
        <cfvo type="num" val="0"/>
        <cfvo type="num" val="1"/>
        <color rgb="FFFFB628"/>
      </dataBar>
      <extLst>
        <ext xmlns:x14="http://schemas.microsoft.com/office/spreadsheetml/2009/9/main" uri="{B025F937-C7B1-47D3-B67F-A62EFF666E3E}">
          <x14:id>{94B57C82-22C7-9249-B64C-3858EB7EC73F}</x14:id>
        </ext>
      </extLst>
    </cfRule>
  </conditionalFormatting>
  <conditionalFormatting sqref="BO390:BO391">
    <cfRule type="dataBar" priority="11">
      <dataBar>
        <cfvo type="num" val="0"/>
        <cfvo type="num" val="1"/>
        <color rgb="FFFFB628"/>
      </dataBar>
      <extLst>
        <ext xmlns:x14="http://schemas.microsoft.com/office/spreadsheetml/2009/9/main" uri="{B025F937-C7B1-47D3-B67F-A62EFF666E3E}">
          <x14:id>{996FDEC0-F14A-CF44-9C51-94136A825303}</x14:id>
        </ext>
      </extLst>
    </cfRule>
  </conditionalFormatting>
  <conditionalFormatting sqref="BO487:BO496">
    <cfRule type="dataBar" priority="1">
      <dataBar>
        <cfvo type="num" val="0"/>
        <cfvo type="num" val="1"/>
        <color rgb="FFFFB628"/>
      </dataBar>
      <extLst>
        <ext xmlns:x14="http://schemas.microsoft.com/office/spreadsheetml/2009/9/main" uri="{B025F937-C7B1-47D3-B67F-A62EFF666E3E}">
          <x14:id>{7CBC0882-25E4-1746-A0ED-478DFE8DC12B}</x14:id>
        </ext>
      </extLst>
    </cfRule>
  </conditionalFormatting>
  <conditionalFormatting sqref="BO497:BO498">
    <cfRule type="dataBar" priority="2">
      <dataBar>
        <cfvo type="num" val="0"/>
        <cfvo type="num" val="1"/>
        <color rgb="FFFFB628"/>
      </dataBar>
      <extLst>
        <ext xmlns:x14="http://schemas.microsoft.com/office/spreadsheetml/2009/9/main" uri="{B025F937-C7B1-47D3-B67F-A62EFF666E3E}">
          <x14:id>{1A402B82-2124-C447-A4AA-050CC33EF111}</x14:id>
        </ext>
      </extLst>
    </cfRule>
  </conditionalFormatting>
  <conditionalFormatting sqref="BO343:BP343">
    <cfRule type="dataBar" priority="18">
      <dataBar>
        <cfvo type="num" val="0"/>
        <cfvo type="num" val="1"/>
        <color rgb="FFFFB628"/>
      </dataBar>
      <extLst>
        <ext xmlns:x14="http://schemas.microsoft.com/office/spreadsheetml/2009/9/main" uri="{B025F937-C7B1-47D3-B67F-A62EFF666E3E}">
          <x14:id>{4CDB1514-9848-1643-B2FD-16B525A29D2B}</x14:id>
        </ext>
      </extLst>
    </cfRule>
  </conditionalFormatting>
  <conditionalFormatting sqref="BP414:BP423">
    <cfRule type="dataBar" priority="14">
      <dataBar>
        <cfvo type="num" val="0"/>
        <cfvo type="num" val="1"/>
        <color rgb="FFFFB628"/>
      </dataBar>
      <extLst>
        <ext xmlns:x14="http://schemas.microsoft.com/office/spreadsheetml/2009/9/main" uri="{B025F937-C7B1-47D3-B67F-A62EFF666E3E}">
          <x14:id>{FB89EB2A-DFF6-5142-BDCA-7E0CC44148C3}</x14:id>
        </ext>
      </extLst>
    </cfRule>
  </conditionalFormatting>
  <conditionalFormatting sqref="BP424:BP425">
    <cfRule type="dataBar" priority="15">
      <dataBar>
        <cfvo type="num" val="0"/>
        <cfvo type="num" val="1"/>
        <color rgb="FFFFB628"/>
      </dataBar>
      <extLst>
        <ext xmlns:x14="http://schemas.microsoft.com/office/spreadsheetml/2009/9/main" uri="{B025F937-C7B1-47D3-B67F-A62EFF666E3E}">
          <x14:id>{B986F61A-1ED4-7E43-A9C8-E06A00FA2D07}</x14:id>
        </ext>
      </extLst>
    </cfRule>
  </conditionalFormatting>
  <conditionalFormatting sqref="BP521:BP530">
    <cfRule type="dataBar" priority="5">
      <dataBar>
        <cfvo type="num" val="0"/>
        <cfvo type="num" val="1"/>
        <color rgb="FFFFB628"/>
      </dataBar>
      <extLst>
        <ext xmlns:x14="http://schemas.microsoft.com/office/spreadsheetml/2009/9/main" uri="{B025F937-C7B1-47D3-B67F-A62EFF666E3E}">
          <x14:id>{0FE58045-8F86-1144-8FE9-E50DC8EB667F}</x14:id>
        </ext>
      </extLst>
    </cfRule>
  </conditionalFormatting>
  <conditionalFormatting sqref="BP531:BP532">
    <cfRule type="dataBar" priority="6">
      <dataBar>
        <cfvo type="num" val="0"/>
        <cfvo type="num" val="1"/>
        <color rgb="FFFFB628"/>
      </dataBar>
      <extLst>
        <ext xmlns:x14="http://schemas.microsoft.com/office/spreadsheetml/2009/9/main" uri="{B025F937-C7B1-47D3-B67F-A62EFF666E3E}">
          <x14:id>{763B2441-634B-6E47-BE4A-36ACA2012C32}</x14:id>
        </ext>
      </extLst>
    </cfRule>
  </conditionalFormatting>
  <conditionalFormatting sqref="BQ306:BQ315">
    <cfRule type="dataBar" priority="19">
      <dataBar>
        <cfvo type="num" val="0"/>
        <cfvo type="num" val="1"/>
        <color rgb="FFFFB628"/>
      </dataBar>
      <extLst>
        <ext xmlns:x14="http://schemas.microsoft.com/office/spreadsheetml/2009/9/main" uri="{B025F937-C7B1-47D3-B67F-A62EFF666E3E}">
          <x14:id>{465A3025-BD85-4044-9692-2F3A5C324BE8}</x14:id>
        </ext>
      </extLst>
    </cfRule>
  </conditionalFormatting>
  <conditionalFormatting sqref="BQ316:BQ317">
    <cfRule type="dataBar" priority="20">
      <dataBar>
        <cfvo type="num" val="0"/>
        <cfvo type="num" val="1"/>
        <color rgb="FFFFB628"/>
      </dataBar>
      <extLst>
        <ext xmlns:x14="http://schemas.microsoft.com/office/spreadsheetml/2009/9/main" uri="{B025F937-C7B1-47D3-B67F-A62EFF666E3E}">
          <x14:id>{8C81A134-778C-CA4E-A88B-7D2A7F58D4C1}</x14:id>
        </ext>
      </extLst>
    </cfRule>
  </conditionalFormatting>
  <conditionalFormatting sqref="BQ343:BQ352">
    <cfRule type="dataBar" priority="16">
      <dataBar>
        <cfvo type="num" val="0"/>
        <cfvo type="num" val="1"/>
        <color rgb="FFFFB628"/>
      </dataBar>
      <extLst>
        <ext xmlns:x14="http://schemas.microsoft.com/office/spreadsheetml/2009/9/main" uri="{B025F937-C7B1-47D3-B67F-A62EFF666E3E}">
          <x14:id>{6C74FFA8-E54E-AE43-832E-8A762EE83010}</x14:id>
        </ext>
      </extLst>
    </cfRule>
  </conditionalFormatting>
  <conditionalFormatting sqref="BQ353:BQ354">
    <cfRule type="dataBar" priority="17">
      <dataBar>
        <cfvo type="num" val="0"/>
        <cfvo type="num" val="1"/>
        <color rgb="FFFFB628"/>
      </dataBar>
      <extLst>
        <ext xmlns:x14="http://schemas.microsoft.com/office/spreadsheetml/2009/9/main" uri="{B025F937-C7B1-47D3-B67F-A62EFF666E3E}">
          <x14:id>{3EB7D662-E01F-9142-838B-F5E583E9B8D0}</x14:id>
        </ext>
      </extLst>
    </cfRule>
  </conditionalFormatting>
  <conditionalFormatting sqref="BQ451:BQ460">
    <cfRule type="dataBar" priority="12">
      <dataBar>
        <cfvo type="num" val="0"/>
        <cfvo type="num" val="1"/>
        <color rgb="FFFFB628"/>
      </dataBar>
      <extLst>
        <ext xmlns:x14="http://schemas.microsoft.com/office/spreadsheetml/2009/9/main" uri="{B025F937-C7B1-47D3-B67F-A62EFF666E3E}">
          <x14:id>{39E1B2BC-EBDA-2749-83D1-FA021A0D7B83}</x14:id>
        </ext>
      </extLst>
    </cfRule>
  </conditionalFormatting>
  <conditionalFormatting sqref="BQ461:BQ462">
    <cfRule type="dataBar" priority="13">
      <dataBar>
        <cfvo type="num" val="0"/>
        <cfvo type="num" val="1"/>
        <color rgb="FFFFB628"/>
      </dataBar>
      <extLst>
        <ext xmlns:x14="http://schemas.microsoft.com/office/spreadsheetml/2009/9/main" uri="{B025F937-C7B1-47D3-B67F-A62EFF666E3E}">
          <x14:id>{E01C5CC9-F48C-1044-A726-DA9C08660D89}</x14:id>
        </ext>
      </extLst>
    </cfRule>
  </conditionalFormatting>
  <conditionalFormatting sqref="BQ558:BQ567">
    <cfRule type="dataBar" priority="3">
      <dataBar>
        <cfvo type="num" val="0"/>
        <cfvo type="num" val="1"/>
        <color rgb="FFFFB628"/>
      </dataBar>
      <extLst>
        <ext xmlns:x14="http://schemas.microsoft.com/office/spreadsheetml/2009/9/main" uri="{B025F937-C7B1-47D3-B67F-A62EFF666E3E}">
          <x14:id>{6299071E-B507-0C44-943A-F1A2BD782445}</x14:id>
        </ext>
      </extLst>
    </cfRule>
  </conditionalFormatting>
  <conditionalFormatting sqref="BQ568:BQ569">
    <cfRule type="dataBar" priority="4">
      <dataBar>
        <cfvo type="num" val="0"/>
        <cfvo type="num" val="1"/>
        <color rgb="FFFFB628"/>
      </dataBar>
      <extLst>
        <ext xmlns:x14="http://schemas.microsoft.com/office/spreadsheetml/2009/9/main" uri="{B025F937-C7B1-47D3-B67F-A62EFF666E3E}">
          <x14:id>{3508F5C4-E845-A449-A142-A304CEB1046B}</x14:id>
        </ext>
      </extLst>
    </cfRule>
  </conditionalFormatting>
  <pageMargins left="0.7" right="0.7" top="0.75" bottom="0.75" header="0.3" footer="0.3"/>
  <pageSetup scale="38" fitToHeight="0" orientation="landscape" horizontalDpi="0" verticalDpi="0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D99028F9-0163-4645-95CA-BAC61C680DF4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AJ99:AJ108</xm:sqref>
        </x14:conditionalFormatting>
        <x14:conditionalFormatting xmlns:xm="http://schemas.microsoft.com/office/excel/2006/main">
          <x14:cfRule type="dataBar" id="{CC778CD1-BCF7-A341-B5C4-D8DBC9F71683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AJ109:AJ110</xm:sqref>
        </x14:conditionalFormatting>
        <x14:conditionalFormatting xmlns:xm="http://schemas.microsoft.com/office/excel/2006/main">
          <x14:cfRule type="dataBar" id="{C69B54F6-44CD-F749-94B4-854CE0D23C53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AK99:AS108</xm:sqref>
        </x14:conditionalFormatting>
        <x14:conditionalFormatting xmlns:xm="http://schemas.microsoft.com/office/excel/2006/main">
          <x14:cfRule type="dataBar" id="{AA34307B-AA04-C24C-B3D0-928CE660F482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AK109:AS110</xm:sqref>
        </x14:conditionalFormatting>
        <x14:conditionalFormatting xmlns:xm="http://schemas.microsoft.com/office/excel/2006/main">
          <x14:cfRule type="dataBar" id="{97797087-6549-7449-8205-622B01885313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AR125:AR134</xm:sqref>
        </x14:conditionalFormatting>
        <x14:conditionalFormatting xmlns:xm="http://schemas.microsoft.com/office/excel/2006/main">
          <x14:cfRule type="dataBar" id="{324B75F2-D2EB-BF40-B62A-487C7F6422DB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AR165:AR174</xm:sqref>
        </x14:conditionalFormatting>
        <x14:conditionalFormatting xmlns:xm="http://schemas.microsoft.com/office/excel/2006/main">
          <x14:cfRule type="dataBar" id="{78A30AB2-A211-9A4E-8D7A-0EFC04FC8A5A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AR175:BC177 AR180:BC180</xm:sqref>
        </x14:conditionalFormatting>
        <x14:conditionalFormatting xmlns:xm="http://schemas.microsoft.com/office/excel/2006/main">
          <x14:cfRule type="dataBar" id="{595DED47-E607-344D-B7A3-AD287CEC08F5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AS125:BA134</xm:sqref>
        </x14:conditionalFormatting>
        <x14:conditionalFormatting xmlns:xm="http://schemas.microsoft.com/office/excel/2006/main">
          <x14:cfRule type="dataBar" id="{D468FA9C-6E00-4A4B-80AE-1AC192FF92EE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AS165:BA174</xm:sqref>
        </x14:conditionalFormatting>
        <x14:conditionalFormatting xmlns:xm="http://schemas.microsoft.com/office/excel/2006/main">
          <x14:cfRule type="dataBar" id="{EF797521-3241-2244-B61B-8539ADB99576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AT99:AU108</xm:sqref>
        </x14:conditionalFormatting>
        <x14:conditionalFormatting xmlns:xm="http://schemas.microsoft.com/office/excel/2006/main">
          <x14:cfRule type="dataBar" id="{588FE42C-720D-CA4C-A784-2B37AAE615AC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AT109:AU110</xm:sqref>
        </x14:conditionalFormatting>
        <x14:conditionalFormatting xmlns:xm="http://schemas.microsoft.com/office/excel/2006/main">
          <x14:cfRule type="dataBar" id="{935C9577-BC72-D742-ADD0-475798D0E999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AY54:BD59 AR135:BC137 AN145:AY152 AR140:BC140</xm:sqref>
        </x14:conditionalFormatting>
        <x14:conditionalFormatting xmlns:xm="http://schemas.microsoft.com/office/excel/2006/main">
          <x14:cfRule type="dataBar" id="{0221B8A7-FD81-744F-919B-71670BC1A091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BB125:BC134</xm:sqref>
        </x14:conditionalFormatting>
        <x14:conditionalFormatting xmlns:xm="http://schemas.microsoft.com/office/excel/2006/main">
          <x14:cfRule type="dataBar" id="{6322838C-A664-B74D-AAAB-99849B760EFC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BB165:BC174</xm:sqref>
        </x14:conditionalFormatting>
        <x14:conditionalFormatting xmlns:xm="http://schemas.microsoft.com/office/excel/2006/main">
          <x14:cfRule type="dataBar" id="{24736EDF-92BB-7E4F-895D-5E2DCF2C74D9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BF343:BN343</xm:sqref>
        </x14:conditionalFormatting>
        <x14:conditionalFormatting xmlns:xm="http://schemas.microsoft.com/office/excel/2006/main">
          <x14:cfRule type="dataBar" id="{9F88D2FB-71A4-8B44-BF42-19C431E4089F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BF380:BN380 BP380:BQ380</xm:sqref>
        </x14:conditionalFormatting>
        <x14:conditionalFormatting xmlns:xm="http://schemas.microsoft.com/office/excel/2006/main">
          <x14:cfRule type="dataBar" id="{0AEDA03C-DE1C-5546-8A6C-4394C01EADB9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BF487:BN487 BP487:BQ487</xm:sqref>
        </x14:conditionalFormatting>
        <x14:conditionalFormatting xmlns:xm="http://schemas.microsoft.com/office/excel/2006/main">
          <x14:cfRule type="dataBar" id="{4750D1CC-032F-A244-AC34-2D192ADFFEA3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BF414:BO414 BQ414</xm:sqref>
        </x14:conditionalFormatting>
        <x14:conditionalFormatting xmlns:xm="http://schemas.microsoft.com/office/excel/2006/main">
          <x14:cfRule type="dataBar" id="{8A2C4F94-3581-2E4C-BDB0-FBEA436A5B40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BF521:BO521 BQ521</xm:sqref>
        </x14:conditionalFormatting>
        <x14:conditionalFormatting xmlns:xm="http://schemas.microsoft.com/office/excel/2006/main">
          <x14:cfRule type="dataBar" id="{AA508430-4FE3-2E45-A8FE-71E28E9E875E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BF306:BP306</xm:sqref>
        </x14:conditionalFormatting>
        <x14:conditionalFormatting xmlns:xm="http://schemas.microsoft.com/office/excel/2006/main">
          <x14:cfRule type="dataBar" id="{9CD0266C-9254-2540-8ED1-67A32456E88E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BF451:BP451</xm:sqref>
        </x14:conditionalFormatting>
        <x14:conditionalFormatting xmlns:xm="http://schemas.microsoft.com/office/excel/2006/main">
          <x14:cfRule type="dataBar" id="{58E6B5FF-DCFC-9C43-9B35-F89502DA930E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BF558:BP558</xm:sqref>
        </x14:conditionalFormatting>
        <x14:conditionalFormatting xmlns:xm="http://schemas.microsoft.com/office/excel/2006/main">
          <x14:cfRule type="dataBar" id="{94B57C82-22C7-9249-B64C-3858EB7EC73F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BO380:BO389</xm:sqref>
        </x14:conditionalFormatting>
        <x14:conditionalFormatting xmlns:xm="http://schemas.microsoft.com/office/excel/2006/main">
          <x14:cfRule type="dataBar" id="{996FDEC0-F14A-CF44-9C51-94136A825303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BO390:BO391</xm:sqref>
        </x14:conditionalFormatting>
        <x14:conditionalFormatting xmlns:xm="http://schemas.microsoft.com/office/excel/2006/main">
          <x14:cfRule type="dataBar" id="{7CBC0882-25E4-1746-A0ED-478DFE8DC12B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BO487:BO496</xm:sqref>
        </x14:conditionalFormatting>
        <x14:conditionalFormatting xmlns:xm="http://schemas.microsoft.com/office/excel/2006/main">
          <x14:cfRule type="dataBar" id="{1A402B82-2124-C447-A4AA-050CC33EF111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BO497:BO498</xm:sqref>
        </x14:conditionalFormatting>
        <x14:conditionalFormatting xmlns:xm="http://schemas.microsoft.com/office/excel/2006/main">
          <x14:cfRule type="dataBar" id="{4CDB1514-9848-1643-B2FD-16B525A29D2B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BO343:BP343</xm:sqref>
        </x14:conditionalFormatting>
        <x14:conditionalFormatting xmlns:xm="http://schemas.microsoft.com/office/excel/2006/main">
          <x14:cfRule type="dataBar" id="{FB89EB2A-DFF6-5142-BDCA-7E0CC44148C3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BP414:BP423</xm:sqref>
        </x14:conditionalFormatting>
        <x14:conditionalFormatting xmlns:xm="http://schemas.microsoft.com/office/excel/2006/main">
          <x14:cfRule type="dataBar" id="{B986F61A-1ED4-7E43-A9C8-E06A00FA2D07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BP424:BP425</xm:sqref>
        </x14:conditionalFormatting>
        <x14:conditionalFormatting xmlns:xm="http://schemas.microsoft.com/office/excel/2006/main">
          <x14:cfRule type="dataBar" id="{0FE58045-8F86-1144-8FE9-E50DC8EB667F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BP521:BP530</xm:sqref>
        </x14:conditionalFormatting>
        <x14:conditionalFormatting xmlns:xm="http://schemas.microsoft.com/office/excel/2006/main">
          <x14:cfRule type="dataBar" id="{763B2441-634B-6E47-BE4A-36ACA2012C32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BP531:BP532</xm:sqref>
        </x14:conditionalFormatting>
        <x14:conditionalFormatting xmlns:xm="http://schemas.microsoft.com/office/excel/2006/main">
          <x14:cfRule type="dataBar" id="{465A3025-BD85-4044-9692-2F3A5C324BE8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BQ306:BQ315</xm:sqref>
        </x14:conditionalFormatting>
        <x14:conditionalFormatting xmlns:xm="http://schemas.microsoft.com/office/excel/2006/main">
          <x14:cfRule type="dataBar" id="{8C81A134-778C-CA4E-A88B-7D2A7F58D4C1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BQ316:BQ317</xm:sqref>
        </x14:conditionalFormatting>
        <x14:conditionalFormatting xmlns:xm="http://schemas.microsoft.com/office/excel/2006/main">
          <x14:cfRule type="dataBar" id="{6C74FFA8-E54E-AE43-832E-8A762EE83010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BQ343:BQ352</xm:sqref>
        </x14:conditionalFormatting>
        <x14:conditionalFormatting xmlns:xm="http://schemas.microsoft.com/office/excel/2006/main">
          <x14:cfRule type="dataBar" id="{3EB7D662-E01F-9142-838B-F5E583E9B8D0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BQ353:BQ354</xm:sqref>
        </x14:conditionalFormatting>
        <x14:conditionalFormatting xmlns:xm="http://schemas.microsoft.com/office/excel/2006/main">
          <x14:cfRule type="dataBar" id="{39E1B2BC-EBDA-2749-83D1-FA021A0D7B83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BQ451:BQ460</xm:sqref>
        </x14:conditionalFormatting>
        <x14:conditionalFormatting xmlns:xm="http://schemas.microsoft.com/office/excel/2006/main">
          <x14:cfRule type="dataBar" id="{E01C5CC9-F48C-1044-A726-DA9C08660D89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BQ461:BQ462</xm:sqref>
        </x14:conditionalFormatting>
        <x14:conditionalFormatting xmlns:xm="http://schemas.microsoft.com/office/excel/2006/main">
          <x14:cfRule type="dataBar" id="{6299071E-B507-0C44-943A-F1A2BD782445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BQ558:BQ567</xm:sqref>
        </x14:conditionalFormatting>
        <x14:conditionalFormatting xmlns:xm="http://schemas.microsoft.com/office/excel/2006/main">
          <x14:cfRule type="dataBar" id="{3508F5C4-E845-A449-A142-A304CEB1046B}">
            <x14:dataBar minLength="0" maxLength="100" gradient="0">
              <x14:cfvo type="num">
                <xm:f>0</xm:f>
              </x14:cfvo>
              <x14:cfvo type="num">
                <xm:f>1</xm:f>
              </x14:cfvo>
              <x14:negativeFillColor rgb="FFFF0000"/>
              <x14:axisColor rgb="FF000000"/>
            </x14:dataBar>
          </x14:cfRule>
          <xm:sqref>BQ568:BQ569</xm:sqref>
        </x14:conditionalFormatting>
      </x14:conditionalFormatting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Qwen</vt:lpstr>
      <vt:lpstr>Sheet1</vt:lpstr>
      <vt:lpstr>live</vt:lpstr>
      <vt:lpstr>draft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 Yeh</dc:creator>
  <cp:lastModifiedBy>Tom Yeh</cp:lastModifiedBy>
  <cp:lastPrinted>2026-05-06T15:46:38Z</cp:lastPrinted>
  <dcterms:created xsi:type="dcterms:W3CDTF">2026-01-19T14:11:06Z</dcterms:created>
  <dcterms:modified xsi:type="dcterms:W3CDTF">2026-05-21T15:14:22Z</dcterms:modified>
</cp:coreProperties>
</file>