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aibyhand-my.sharepoint.com/personal/tom_aibyhand_onmicrosoft_com/Documents/vault/projects/frontier-models_seminar-series/sessions/2026-08-06_kimi3/"/>
    </mc:Choice>
  </mc:AlternateContent>
  <xr:revisionPtr revIDLastSave="6" documentId="8_{DE8B30C6-AA4E-F240-AB80-AFDB97CA8C65}" xr6:coauthVersionLast="47" xr6:coauthVersionMax="47" xr10:uidLastSave="{92FA96C7-D58F-4583-996F-918CF641011D}"/>
  <bookViews>
    <workbookView xWindow="0" yWindow="680" windowWidth="34200" windowHeight="21460" xr2:uid="{EF7E1684-7E10-A447-BC1C-DCB780A485F7}"/>
  </bookViews>
  <sheets>
    <sheet name="kimi3" sheetId="13" r:id="rId1"/>
    <sheet name="seq2seq" sheetId="14" r:id="rId2"/>
    <sheet name="nathan" sheetId="12" r:id="rId3"/>
  </sheets>
  <externalReferences>
    <externalReference r:id="rId4"/>
  </externalReferences>
  <definedNames>
    <definedName name="_alpha1">'[1]ReLU vs. LeakyReLU'!$H$5</definedName>
    <definedName name="_alpha2">'[1]ReLU vs. LeakyReLU'!#REF!</definedName>
    <definedName name="DIAG">_xlfn.LAMBDA(_xlpm.A,     IF(         AND(ROWS(_xlpm.A)&gt;1,COLUMNS(_xlpm.A)&gt;1),         #VALUE!,         _xlfn.LET(             _xlpm.v, _xlfn.TOCOL(_xlpm.A),             _xlpm.d, ROWS(_xlpm.v),             _xlfn.MAKEARRAY(                 _xlpm.d,                 _xlpm.d,                 _xlfn.LAMBDA(_xlpm.i,_xlpm.j,                     IF(_xlpm.i=_xlpm.j, INDEX(_xlpm.v,_xlpm.i), 0)                 )             )         )     ) )</definedName>
    <definedName name="_xlnm.Print_Area" localSheetId="0">kimi3!$A:$BI</definedName>
    <definedName name="widt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W185" i="14" l="1"/>
  <c r="K119" i="14"/>
  <c r="BF85" i="14" a="1"/>
  <c r="BH86" i="14" s="1"/>
  <c r="BF73" i="14"/>
  <c r="BH73" i="14" s="1"/>
  <c r="BF73" i="14" a="1"/>
  <c r="BH74" i="14" s="1"/>
  <c r="Y70" i="14"/>
  <c r="AA70" i="14" s="1"/>
  <c r="Y70" i="14" a="1"/>
  <c r="BH69" i="14"/>
  <c r="AF69" i="14"/>
  <c r="Y69" i="14" a="1"/>
  <c r="Y69" i="14" s="1"/>
  <c r="AA69" i="14" s="1"/>
  <c r="BF68" i="14" a="1"/>
  <c r="BF68" i="14" s="1"/>
  <c r="BH68" i="14" s="1"/>
  <c r="Y68" i="14" a="1"/>
  <c r="Y68" i="14" s="1"/>
  <c r="AA68" i="14" s="1"/>
  <c r="Y67" i="14" a="1"/>
  <c r="Y67" i="14" s="1"/>
  <c r="AA67" i="14" s="1"/>
  <c r="Y66" i="14" a="1"/>
  <c r="Y66" i="14" s="1"/>
  <c r="AA66" i="14" s="1"/>
  <c r="Y65" i="14" a="1"/>
  <c r="Y65" i="14" s="1"/>
  <c r="AA65" i="14" s="1"/>
  <c r="BH64" i="14"/>
  <c r="BF63" i="14" a="1"/>
  <c r="BF63" i="14" s="1"/>
  <c r="BH63" i="14" s="1"/>
  <c r="BH77" i="14" s="1"/>
  <c r="BH80" i="14" s="1"/>
  <c r="AA52" i="14"/>
  <c r="AA46" i="14"/>
  <c r="Y46" i="14"/>
  <c r="Y46" i="14" a="1"/>
  <c r="Y45" i="14" a="1"/>
  <c r="Y45" i="14" s="1"/>
  <c r="AA45" i="14" s="1"/>
  <c r="Y44" i="14"/>
  <c r="AA44" i="14" s="1"/>
  <c r="Y44" i="14" a="1"/>
  <c r="Y43" i="14" a="1"/>
  <c r="Y43" i="14" s="1"/>
  <c r="AA43" i="14" s="1"/>
  <c r="Y42" i="14" a="1"/>
  <c r="Y42" i="14" s="1"/>
  <c r="AA42" i="14" s="1"/>
  <c r="Y41" i="14" a="1"/>
  <c r="Y41" i="14" s="1"/>
  <c r="AA41" i="14" s="1"/>
  <c r="Y37" i="14" a="1"/>
  <c r="Y37" i="14" s="1"/>
  <c r="AA37" i="14" s="1"/>
  <c r="Y36" i="14" a="1"/>
  <c r="Y36" i="14" s="1"/>
  <c r="AA36" i="14" s="1"/>
  <c r="Y35" i="14"/>
  <c r="AA35" i="14" s="1"/>
  <c r="Y35" i="14" a="1"/>
  <c r="Y34" i="14" a="1"/>
  <c r="Y34" i="14" s="1"/>
  <c r="AA34" i="14" s="1"/>
  <c r="AA33" i="14"/>
  <c r="Y33" i="14"/>
  <c r="Y33" i="14" a="1"/>
  <c r="Y32" i="14" a="1"/>
  <c r="Y32" i="14" s="1"/>
  <c r="AA32" i="14" s="1"/>
  <c r="Y28" i="14" a="1"/>
  <c r="Y28" i="14" s="1"/>
  <c r="AA28" i="14" s="1"/>
  <c r="Y27" i="14"/>
  <c r="AA27" i="14" s="1"/>
  <c r="AA53" i="14" s="1"/>
  <c r="Y27" i="14" a="1"/>
  <c r="Y26" i="14" a="1"/>
  <c r="Y26" i="14" s="1"/>
  <c r="AA26" i="14" s="1"/>
  <c r="Y25" i="14" a="1"/>
  <c r="Y25" i="14" s="1"/>
  <c r="AA25" i="14" s="1"/>
  <c r="Y24" i="14" a="1"/>
  <c r="Y24" i="14" s="1"/>
  <c r="AA24" i="14" s="1"/>
  <c r="AA50" i="14" s="1"/>
  <c r="AA23" i="14"/>
  <c r="Y23" i="14"/>
  <c r="Y23" i="14" a="1"/>
  <c r="AF18" i="14" l="1"/>
  <c r="AA60" i="14"/>
  <c r="AA76" i="14" s="1"/>
  <c r="AD18" i="14" s="1"/>
  <c r="AA57" i="14"/>
  <c r="AA73" i="14" s="1"/>
  <c r="AD15" i="14" s="1"/>
  <c r="AF15" i="14"/>
  <c r="AA51" i="14"/>
  <c r="BM58" i="14"/>
  <c r="BH78" i="14"/>
  <c r="AF17" i="14"/>
  <c r="AA59" i="14"/>
  <c r="AA75" i="14" s="1"/>
  <c r="AD17" i="14" s="1"/>
  <c r="AA49" i="14"/>
  <c r="AA54" i="14"/>
  <c r="BF85" i="14"/>
  <c r="BH85" i="14" s="1"/>
  <c r="BH88" i="14" s="1"/>
  <c r="BK58" i="14" l="1"/>
  <c r="BH81" i="14"/>
  <c r="BH89" i="14" s="1"/>
  <c r="BK59" i="14" s="1"/>
  <c r="BM59" i="14"/>
  <c r="AA58" i="14"/>
  <c r="AA74" i="14" s="1"/>
  <c r="AD16" i="14" s="1"/>
  <c r="AF16" i="14"/>
  <c r="AA61" i="14"/>
  <c r="AA77" i="14" s="1"/>
  <c r="AD19" i="14" s="1"/>
  <c r="AF19" i="14"/>
  <c r="AA56" i="14"/>
  <c r="AA72" i="14" s="1"/>
  <c r="AF14" i="14"/>
  <c r="AD14" i="14" l="1"/>
  <c r="Y84" i="14" a="1"/>
  <c r="Y84" i="14" s="1"/>
  <c r="BH93" i="14" a="1"/>
  <c r="BH93" i="14" s="1"/>
  <c r="BK85" i="14" a="1"/>
  <c r="BK73" i="14" a="1"/>
  <c r="BK63" i="14" a="1"/>
  <c r="BK68" i="14" a="1"/>
  <c r="BM64" i="14" l="1"/>
  <c r="BK63" i="14"/>
  <c r="BM63" i="14" s="1"/>
  <c r="BM69" i="14"/>
  <c r="BK68" i="14"/>
  <c r="BM68" i="14" s="1"/>
  <c r="BK85" i="14"/>
  <c r="BM85" i="14" s="1"/>
  <c r="BM86" i="14"/>
  <c r="BM74" i="14"/>
  <c r="BK73" i="14"/>
  <c r="BM73" i="14" s="1"/>
  <c r="Y108" i="14" a="1"/>
  <c r="Y99" i="14" a="1"/>
  <c r="Y141" i="14" a="1"/>
  <c r="Y117" i="14" a="1"/>
  <c r="AD68" i="14" a="1"/>
  <c r="AD68" i="14" s="1"/>
  <c r="AD67" i="14" a="1"/>
  <c r="AD67" i="14" s="1"/>
  <c r="AD45" i="14" a="1"/>
  <c r="AD45" i="14" s="1"/>
  <c r="AF45" i="14" s="1"/>
  <c r="AD44" i="14" a="1"/>
  <c r="AD44" i="14" s="1"/>
  <c r="AF44" i="14" s="1"/>
  <c r="AD33" i="14" a="1"/>
  <c r="AD33" i="14" s="1"/>
  <c r="AF33" i="14" s="1"/>
  <c r="AD25" i="14" a="1"/>
  <c r="AD25" i="14" s="1"/>
  <c r="AF25" i="14" s="1"/>
  <c r="AF51" i="14" s="1"/>
  <c r="AD70" i="14" a="1"/>
  <c r="AD70" i="14" s="1"/>
  <c r="AF70" i="14" s="1"/>
  <c r="AD43" i="14" a="1"/>
  <c r="AD43" i="14" s="1"/>
  <c r="AF43" i="14" s="1"/>
  <c r="AD66" i="14" a="1"/>
  <c r="AD66" i="14" s="1"/>
  <c r="AD35" i="14" a="1"/>
  <c r="AD35" i="14" s="1"/>
  <c r="AF35" i="14" s="1"/>
  <c r="AD42" i="14" a="1"/>
  <c r="AD42" i="14" s="1"/>
  <c r="AF42" i="14" s="1"/>
  <c r="AD34" i="14" a="1"/>
  <c r="AD34" i="14" s="1"/>
  <c r="AF34" i="14" s="1"/>
  <c r="AD69" i="14" a="1"/>
  <c r="AD69" i="14" s="1"/>
  <c r="AD65" i="14" a="1"/>
  <c r="AD65" i="14" s="1"/>
  <c r="AF65" i="14" s="1"/>
  <c r="AD36" i="14" a="1"/>
  <c r="AD36" i="14" s="1"/>
  <c r="AF36" i="14" s="1"/>
  <c r="AD28" i="14" a="1"/>
  <c r="AD28" i="14" s="1"/>
  <c r="AF28" i="14" s="1"/>
  <c r="AF54" i="14" s="1"/>
  <c r="AD27" i="14" a="1"/>
  <c r="AD27" i="14" s="1"/>
  <c r="AF27" i="14" s="1"/>
  <c r="AF53" i="14" s="1"/>
  <c r="AD26" i="14" a="1"/>
  <c r="AD26" i="14" s="1"/>
  <c r="AF26" i="14" s="1"/>
  <c r="AF52" i="14" s="1"/>
  <c r="AD37" i="14" a="1"/>
  <c r="AD37" i="14" s="1"/>
  <c r="AF37" i="14" s="1"/>
  <c r="AD32" i="14" a="1"/>
  <c r="AD32" i="14" s="1"/>
  <c r="AF32" i="14" s="1"/>
  <c r="AD24" i="14" a="1"/>
  <c r="AD24" i="14" s="1"/>
  <c r="AF24" i="14" s="1"/>
  <c r="AD23" i="14" a="1"/>
  <c r="AD23" i="14" s="1"/>
  <c r="AF23" i="14" s="1"/>
  <c r="AD41" i="14" a="1"/>
  <c r="AD41" i="14" s="1"/>
  <c r="AF41" i="14" s="1"/>
  <c r="AD46" i="14" a="1"/>
  <c r="AD46" i="14" s="1"/>
  <c r="AF46" i="14" s="1"/>
  <c r="AF59" i="14" l="1"/>
  <c r="AJ17" i="14"/>
  <c r="AA100" i="14"/>
  <c r="Y99" i="14"/>
  <c r="AA99" i="14" s="1"/>
  <c r="AA103" i="14"/>
  <c r="AA129" i="14" s="1"/>
  <c r="AA136" i="14" s="1"/>
  <c r="AA152" i="14" s="1"/>
  <c r="AA101" i="14"/>
  <c r="AA127" i="14" s="1"/>
  <c r="AA134" i="14" s="1"/>
  <c r="AA150" i="14" s="1"/>
  <c r="AA104" i="14"/>
  <c r="AA102" i="14"/>
  <c r="Y108" i="14"/>
  <c r="AA108" i="14" s="1"/>
  <c r="AA111" i="14"/>
  <c r="AA109" i="14"/>
  <c r="AA110" i="14"/>
  <c r="AA113" i="14"/>
  <c r="AA112" i="14"/>
  <c r="AF49" i="14"/>
  <c r="AF60" i="14"/>
  <c r="AJ18" i="14"/>
  <c r="AF61" i="14"/>
  <c r="AJ19" i="14"/>
  <c r="AA122" i="14"/>
  <c r="AA119" i="14"/>
  <c r="AA120" i="14"/>
  <c r="Y117" i="14"/>
  <c r="AA117" i="14" s="1"/>
  <c r="AA118" i="14"/>
  <c r="AA121" i="14"/>
  <c r="BM77" i="14"/>
  <c r="AF58" i="14"/>
  <c r="AJ16" i="14"/>
  <c r="AF50" i="14"/>
  <c r="AA146" i="14"/>
  <c r="AA143" i="14"/>
  <c r="AA144" i="14"/>
  <c r="Y141" i="14"/>
  <c r="AA141" i="14" s="1"/>
  <c r="AA145" i="14"/>
  <c r="AA142" i="14"/>
  <c r="BM78" i="14"/>
  <c r="AF77" i="14" l="1"/>
  <c r="AH19" i="14" s="1"/>
  <c r="AF68" i="14"/>
  <c r="AA130" i="14"/>
  <c r="AA137" i="14" s="1"/>
  <c r="AA153" i="14" s="1"/>
  <c r="BQ59" i="14"/>
  <c r="BM81" i="14"/>
  <c r="BM89" i="14" s="1"/>
  <c r="BO59" i="14" s="1"/>
  <c r="AF76" i="14"/>
  <c r="AH18" i="14" s="1"/>
  <c r="AF67" i="14"/>
  <c r="AF74" i="14"/>
  <c r="AH16" i="14" s="1"/>
  <c r="AF56" i="14"/>
  <c r="AF72" i="14" s="1"/>
  <c r="AJ14" i="14"/>
  <c r="AA125" i="14"/>
  <c r="AJ15" i="14"/>
  <c r="AF57" i="14"/>
  <c r="AF73" i="14" s="1"/>
  <c r="AH15" i="14" s="1"/>
  <c r="AA128" i="14"/>
  <c r="AA135" i="14" s="1"/>
  <c r="AA151" i="14" s="1"/>
  <c r="BM80" i="14"/>
  <c r="BM88" i="14" s="1"/>
  <c r="BQ58" i="14"/>
  <c r="AA126" i="14"/>
  <c r="AA133" i="14" s="1"/>
  <c r="AA149" i="14" s="1"/>
  <c r="AF66" i="14"/>
  <c r="AF75" i="14"/>
  <c r="AH17" i="14" s="1"/>
  <c r="BM93" i="14" l="1" a="1"/>
  <c r="BM93" i="14" s="1"/>
  <c r="BO58" i="14"/>
  <c r="AD84" i="14" a="1"/>
  <c r="AD84" i="14" s="1"/>
  <c r="AH14" i="14"/>
  <c r="AA132" i="14"/>
  <c r="AA148" i="14" s="1"/>
  <c r="AF90" i="14" a="1"/>
  <c r="Y160" i="14" l="1" a="1"/>
  <c r="Y160" i="14" s="1"/>
  <c r="AD90" i="14" a="1"/>
  <c r="AD90" i="14" s="1"/>
  <c r="AH69" i="14" a="1"/>
  <c r="AH69" i="14" s="1"/>
  <c r="AJ69" i="14" s="1"/>
  <c r="AH67" i="14" a="1"/>
  <c r="AH67" i="14" s="1"/>
  <c r="AJ67" i="14" s="1"/>
  <c r="AH42" i="14" a="1"/>
  <c r="AH42" i="14" s="1"/>
  <c r="AJ42" i="14" s="1"/>
  <c r="AH37" i="14" a="1"/>
  <c r="AH37" i="14" s="1"/>
  <c r="AJ37" i="14" s="1"/>
  <c r="AH32" i="14" a="1"/>
  <c r="AH32" i="14" s="1"/>
  <c r="AJ32" i="14" s="1"/>
  <c r="AH68" i="14" a="1"/>
  <c r="AH68" i="14" s="1"/>
  <c r="AJ68" i="14" s="1"/>
  <c r="AH34" i="14" a="1"/>
  <c r="AH34" i="14" s="1"/>
  <c r="AJ34" i="14" s="1"/>
  <c r="AH36" i="14" a="1"/>
  <c r="AH36" i="14" s="1"/>
  <c r="AJ36" i="14" s="1"/>
  <c r="AH70" i="14" a="1"/>
  <c r="AH70" i="14" s="1"/>
  <c r="AJ70" i="14" s="1"/>
  <c r="AH45" i="14" a="1"/>
  <c r="AH45" i="14" s="1"/>
  <c r="AJ45" i="14" s="1"/>
  <c r="AH46" i="14" a="1"/>
  <c r="AH46" i="14" s="1"/>
  <c r="AJ46" i="14" s="1"/>
  <c r="AH41" i="14" a="1"/>
  <c r="AH41" i="14" s="1"/>
  <c r="AJ41" i="14" s="1"/>
  <c r="AH24" i="14" a="1"/>
  <c r="AH24" i="14" s="1"/>
  <c r="AJ24" i="14" s="1"/>
  <c r="AH66" i="14" a="1"/>
  <c r="AH66" i="14" s="1"/>
  <c r="AJ66" i="14" s="1"/>
  <c r="AH23" i="14" a="1"/>
  <c r="AH23" i="14" s="1"/>
  <c r="AJ23" i="14" s="1"/>
  <c r="AJ49" i="14" s="1"/>
  <c r="AH26" i="14" a="1"/>
  <c r="AH26" i="14" s="1"/>
  <c r="AJ26" i="14" s="1"/>
  <c r="AJ52" i="14" s="1"/>
  <c r="AH25" i="14" a="1"/>
  <c r="AH25" i="14" s="1"/>
  <c r="AJ25" i="14" s="1"/>
  <c r="AJ51" i="14" s="1"/>
  <c r="AH33" i="14" a="1"/>
  <c r="AH33" i="14" s="1"/>
  <c r="AJ33" i="14" s="1"/>
  <c r="AH35" i="14" a="1"/>
  <c r="AH35" i="14" s="1"/>
  <c r="AJ35" i="14" s="1"/>
  <c r="AH28" i="14" a="1"/>
  <c r="AH28" i="14" s="1"/>
  <c r="AJ28" i="14" s="1"/>
  <c r="AH27" i="14" a="1"/>
  <c r="AH27" i="14" s="1"/>
  <c r="AJ27" i="14" s="1"/>
  <c r="AH43" i="14" a="1"/>
  <c r="AH43" i="14" s="1"/>
  <c r="AJ43" i="14" s="1"/>
  <c r="AH44" i="14" a="1"/>
  <c r="AH44" i="14" s="1"/>
  <c r="AJ44" i="14" s="1"/>
  <c r="AH65" i="14" a="1"/>
  <c r="AH65" i="14" s="1"/>
  <c r="AJ65" i="14" s="1"/>
  <c r="BO85" i="14" a="1"/>
  <c r="BO63" i="14" a="1"/>
  <c r="BO68" i="14" a="1"/>
  <c r="BO73" i="14" a="1"/>
  <c r="AF90" i="14"/>
  <c r="AD99" i="14" a="1"/>
  <c r="AD108" i="14" a="1"/>
  <c r="AD141" i="14" a="1"/>
  <c r="AD117" i="14" a="1"/>
  <c r="AF119" i="14" l="1"/>
  <c r="AF122" i="14"/>
  <c r="AF120" i="14"/>
  <c r="AD117" i="14"/>
  <c r="AF117" i="14" s="1"/>
  <c r="AF118" i="14"/>
  <c r="AF121" i="14"/>
  <c r="BO73" i="14"/>
  <c r="BQ73" i="14" s="1"/>
  <c r="BQ74" i="14"/>
  <c r="BQ69" i="14"/>
  <c r="BO68" i="14"/>
  <c r="BQ68" i="14" s="1"/>
  <c r="BQ64" i="14"/>
  <c r="BO63" i="14"/>
  <c r="BQ63" i="14" s="1"/>
  <c r="AJ56" i="14"/>
  <c r="AJ72" i="14" s="1"/>
  <c r="AN14" i="14"/>
  <c r="AF111" i="14"/>
  <c r="AF113" i="14"/>
  <c r="AD108" i="14"/>
  <c r="AF108" i="14" s="1"/>
  <c r="AF110" i="14"/>
  <c r="AF109" i="14"/>
  <c r="AF112" i="14"/>
  <c r="AJ59" i="14"/>
  <c r="AJ75" i="14" s="1"/>
  <c r="AL17" i="14" s="1"/>
  <c r="AN17" i="14"/>
  <c r="BO85" i="14"/>
  <c r="BQ85" i="14" s="1"/>
  <c r="BQ86" i="14"/>
  <c r="AJ50" i="14"/>
  <c r="AF143" i="14"/>
  <c r="AF146" i="14"/>
  <c r="AD141" i="14"/>
  <c r="AF141" i="14" s="1"/>
  <c r="AF144" i="14"/>
  <c r="AF145" i="14"/>
  <c r="AF142" i="14"/>
  <c r="AJ58" i="14"/>
  <c r="AJ74" i="14" s="1"/>
  <c r="AL16" i="14" s="1"/>
  <c r="AN16" i="14"/>
  <c r="AF100" i="14"/>
  <c r="AF102" i="14"/>
  <c r="AF128" i="14" s="1"/>
  <c r="AF135" i="14" s="1"/>
  <c r="AD99" i="14"/>
  <c r="AF99" i="14" s="1"/>
  <c r="AF125" i="14" s="1"/>
  <c r="AF101" i="14"/>
  <c r="AF127" i="14" s="1"/>
  <c r="AF134" i="14" s="1"/>
  <c r="AF150" i="14" s="1"/>
  <c r="AF104" i="14"/>
  <c r="AF130" i="14" s="1"/>
  <c r="AF137" i="14" s="1"/>
  <c r="AF153" i="14" s="1"/>
  <c r="AF103" i="14"/>
  <c r="AF129" i="14" s="1"/>
  <c r="AF136" i="14" s="1"/>
  <c r="AF152" i="14" s="1"/>
  <c r="AJ53" i="14"/>
  <c r="AJ54" i="14"/>
  <c r="Y175" i="14" a="1"/>
  <c r="Y193" i="14" a="1"/>
  <c r="Y217" i="14" a="1"/>
  <c r="Y184" i="14" a="1"/>
  <c r="AF132" i="14" l="1"/>
  <c r="AF148" i="14" s="1"/>
  <c r="AF151" i="14"/>
  <c r="AF126" i="14"/>
  <c r="AF133" i="14" s="1"/>
  <c r="AF149" i="14" s="1"/>
  <c r="AN15" i="14"/>
  <c r="AJ57" i="14"/>
  <c r="AJ73" i="14" s="1"/>
  <c r="AL15" i="14" s="1"/>
  <c r="AA176" i="14"/>
  <c r="Y175" i="14"/>
  <c r="AA175" i="14" s="1"/>
  <c r="AA178" i="14"/>
  <c r="AA180" i="14"/>
  <c r="AA206" i="14" s="1"/>
  <c r="AA213" i="14" s="1"/>
  <c r="AA229" i="14" s="1"/>
  <c r="AA177" i="14"/>
  <c r="AA179" i="14"/>
  <c r="AA189" i="14"/>
  <c r="AA187" i="14"/>
  <c r="Y184" i="14"/>
  <c r="AA184" i="14" s="1"/>
  <c r="AA185" i="14"/>
  <c r="AA188" i="14"/>
  <c r="AA186" i="14"/>
  <c r="AA219" i="14"/>
  <c r="AA222" i="14"/>
  <c r="AA220" i="14"/>
  <c r="Y217" i="14"/>
  <c r="AA217" i="14" s="1"/>
  <c r="AA218" i="14"/>
  <c r="AA221" i="14"/>
  <c r="AA195" i="14"/>
  <c r="AA198" i="14"/>
  <c r="AA194" i="14"/>
  <c r="AA197" i="14"/>
  <c r="Y193" i="14"/>
  <c r="AA193" i="14" s="1"/>
  <c r="AA196" i="14"/>
  <c r="AL14" i="14"/>
  <c r="AN19" i="14"/>
  <c r="AJ61" i="14"/>
  <c r="AJ77" i="14" s="1"/>
  <c r="AL19" i="14" s="1"/>
  <c r="BQ77" i="14"/>
  <c r="AN18" i="14"/>
  <c r="AJ60" i="14"/>
  <c r="AJ76" i="14" s="1"/>
  <c r="AL18" i="14" s="1"/>
  <c r="BQ78" i="14"/>
  <c r="BQ80" i="14" l="1"/>
  <c r="BQ88" i="14" s="1"/>
  <c r="BU58" i="14"/>
  <c r="AL70" i="14" a="1"/>
  <c r="AL70" i="14" s="1"/>
  <c r="AN70" i="14" s="1"/>
  <c r="AL65" i="14" a="1"/>
  <c r="AL65" i="14" s="1"/>
  <c r="AN65" i="14" s="1"/>
  <c r="AL43" i="14" a="1"/>
  <c r="AL43" i="14" s="1"/>
  <c r="AN43" i="14" s="1"/>
  <c r="AL69" i="14" a="1"/>
  <c r="AL69" i="14" s="1"/>
  <c r="AN69" i="14" s="1"/>
  <c r="AL35" i="14" a="1"/>
  <c r="AL35" i="14" s="1"/>
  <c r="AN35" i="14" s="1"/>
  <c r="AL27" i="14" a="1"/>
  <c r="AL27" i="14" s="1"/>
  <c r="AN27" i="14" s="1"/>
  <c r="AN53" i="14" s="1"/>
  <c r="AN60" i="14" s="1"/>
  <c r="AN76" i="14" s="1"/>
  <c r="AL46" i="14" a="1"/>
  <c r="AL46" i="14" s="1"/>
  <c r="AN46" i="14" s="1"/>
  <c r="AL42" i="14" a="1"/>
  <c r="AL42" i="14" s="1"/>
  <c r="AN42" i="14" s="1"/>
  <c r="AL41" i="14" a="1"/>
  <c r="AL41" i="14" s="1"/>
  <c r="AN41" i="14" s="1"/>
  <c r="AL34" i="14" a="1"/>
  <c r="AL34" i="14" s="1"/>
  <c r="AN34" i="14" s="1"/>
  <c r="AL33" i="14" a="1"/>
  <c r="AL33" i="14" s="1"/>
  <c r="AN33" i="14" s="1"/>
  <c r="AL32" i="14" a="1"/>
  <c r="AL32" i="14" s="1"/>
  <c r="AN32" i="14" s="1"/>
  <c r="AL68" i="14" a="1"/>
  <c r="AL68" i="14" s="1"/>
  <c r="AN68" i="14" s="1"/>
  <c r="AL66" i="14" a="1"/>
  <c r="AL66" i="14" s="1"/>
  <c r="AN66" i="14" s="1"/>
  <c r="AL23" i="14" a="1"/>
  <c r="AL23" i="14" s="1"/>
  <c r="AN23" i="14" s="1"/>
  <c r="AN49" i="14" s="1"/>
  <c r="AN56" i="14" s="1"/>
  <c r="AN72" i="14" s="1"/>
  <c r="AL37" i="14" a="1"/>
  <c r="AL37" i="14" s="1"/>
  <c r="AN37" i="14" s="1"/>
  <c r="AL24" i="14" a="1"/>
  <c r="AL24" i="14" s="1"/>
  <c r="AN24" i="14" s="1"/>
  <c r="AN50" i="14" s="1"/>
  <c r="AN57" i="14" s="1"/>
  <c r="AN73" i="14" s="1"/>
  <c r="AL28" i="14" a="1"/>
  <c r="AL28" i="14" s="1"/>
  <c r="AN28" i="14" s="1"/>
  <c r="AL44" i="14" a="1"/>
  <c r="AL44" i="14" s="1"/>
  <c r="AN44" i="14" s="1"/>
  <c r="AL25" i="14" a="1"/>
  <c r="AL25" i="14" s="1"/>
  <c r="AN25" i="14" s="1"/>
  <c r="AL26" i="14" a="1"/>
  <c r="AL26" i="14" s="1"/>
  <c r="AN26" i="14" s="1"/>
  <c r="AL67" i="14" a="1"/>
  <c r="AL67" i="14" s="1"/>
  <c r="AN67" i="14" s="1"/>
  <c r="AL36" i="14" a="1"/>
  <c r="AL36" i="14" s="1"/>
  <c r="AN36" i="14" s="1"/>
  <c r="AL45" i="14" a="1"/>
  <c r="AL45" i="14" s="1"/>
  <c r="AN45" i="14" s="1"/>
  <c r="AA201" i="14"/>
  <c r="AH84" i="14" a="1"/>
  <c r="AH84" i="14" s="1"/>
  <c r="AA205" i="14"/>
  <c r="AA212" i="14" s="1"/>
  <c r="AA228" i="14" s="1"/>
  <c r="AJ90" i="14" a="1"/>
  <c r="AA204" i="14"/>
  <c r="AA211" i="14" s="1"/>
  <c r="AA227" i="14" s="1"/>
  <c r="AA202" i="14"/>
  <c r="AA209" i="14" s="1"/>
  <c r="AA225" i="14" s="1"/>
  <c r="BU59" i="14"/>
  <c r="BQ81" i="14"/>
  <c r="BQ89" i="14" s="1"/>
  <c r="BS59" i="14" s="1"/>
  <c r="AA203" i="14"/>
  <c r="AA210" i="14" s="1"/>
  <c r="AA226" i="14" s="1"/>
  <c r="AD160" i="14" a="1"/>
  <c r="AD160" i="14" s="1"/>
  <c r="AH90" i="14" a="1"/>
  <c r="AH90" i="14" s="1"/>
  <c r="AN54" i="14" l="1"/>
  <c r="AN61" i="14" s="1"/>
  <c r="AN77" i="14" s="1"/>
  <c r="AH141" i="14" a="1"/>
  <c r="AH99" i="14" a="1"/>
  <c r="AH108" i="14" a="1"/>
  <c r="AH117" i="14" a="1"/>
  <c r="AD175" i="14" a="1"/>
  <c r="AD217" i="14" a="1"/>
  <c r="AD193" i="14" a="1"/>
  <c r="AD184" i="14" a="1"/>
  <c r="AL84" i="14" a="1"/>
  <c r="AL84" i="14" s="1"/>
  <c r="AN52" i="14"/>
  <c r="AN59" i="14" s="1"/>
  <c r="AN75" i="14" s="1"/>
  <c r="AN51" i="14"/>
  <c r="AN58" i="14" s="1"/>
  <c r="AN74" i="14" s="1"/>
  <c r="AA208" i="14"/>
  <c r="AA224" i="14" s="1"/>
  <c r="AD166" i="14" s="1" a="1"/>
  <c r="AD166" i="14" s="1"/>
  <c r="AF166" i="14" a="1"/>
  <c r="AJ90" i="14"/>
  <c r="BQ93" i="14" a="1"/>
  <c r="BQ93" i="14" s="1"/>
  <c r="BS58" i="14"/>
  <c r="AF219" i="14" l="1"/>
  <c r="AF221" i="14"/>
  <c r="AF218" i="14"/>
  <c r="AF220" i="14"/>
  <c r="AD217" i="14"/>
  <c r="AF217" i="14" s="1"/>
  <c r="AF222" i="14"/>
  <c r="AJ119" i="14"/>
  <c r="AJ121" i="14"/>
  <c r="AH117" i="14"/>
  <c r="AJ117" i="14" s="1"/>
  <c r="AJ118" i="14"/>
  <c r="AJ120" i="14"/>
  <c r="AJ122" i="14"/>
  <c r="AF189" i="14"/>
  <c r="AF186" i="14"/>
  <c r="AF185" i="14"/>
  <c r="AF202" i="14" s="1"/>
  <c r="AF209" i="14" s="1"/>
  <c r="AF225" i="14" s="1"/>
  <c r="AF188" i="14"/>
  <c r="AF205" i="14" s="1"/>
  <c r="AF212" i="14" s="1"/>
  <c r="AF228" i="14" s="1"/>
  <c r="AF187" i="14"/>
  <c r="AD184" i="14"/>
  <c r="AF184" i="14" s="1"/>
  <c r="AF178" i="14"/>
  <c r="AF176" i="14"/>
  <c r="AF180" i="14"/>
  <c r="AF206" i="14" s="1"/>
  <c r="AF213" i="14" s="1"/>
  <c r="AF229" i="14" s="1"/>
  <c r="AF179" i="14"/>
  <c r="AF177" i="14"/>
  <c r="AD175" i="14"/>
  <c r="AF175" i="14" s="1"/>
  <c r="BS73" i="14" a="1"/>
  <c r="BS63" i="14" a="1"/>
  <c r="BS68" i="14" a="1"/>
  <c r="BS85" i="14" a="1"/>
  <c r="AJ143" i="14"/>
  <c r="AH141" i="14"/>
  <c r="AJ141" i="14" s="1"/>
  <c r="AJ145" i="14"/>
  <c r="AJ144" i="14"/>
  <c r="AJ142" i="14"/>
  <c r="AJ146" i="14"/>
  <c r="AJ125" i="14"/>
  <c r="AF195" i="14"/>
  <c r="AF203" i="14" s="1"/>
  <c r="AF210" i="14" s="1"/>
  <c r="AF226" i="14" s="1"/>
  <c r="AF197" i="14"/>
  <c r="AF194" i="14"/>
  <c r="AF198" i="14"/>
  <c r="AD193" i="14"/>
  <c r="AF193" i="14" s="1"/>
  <c r="AF196" i="14"/>
  <c r="AF166" i="14"/>
  <c r="AF204" i="14"/>
  <c r="AF211" i="14" s="1"/>
  <c r="AF227" i="14" s="1"/>
  <c r="AJ113" i="14"/>
  <c r="AJ111" i="14"/>
  <c r="AJ110" i="14"/>
  <c r="AJ109" i="14"/>
  <c r="AH108" i="14"/>
  <c r="AJ108" i="14" s="1"/>
  <c r="AJ112" i="14"/>
  <c r="AJ102" i="14"/>
  <c r="AJ128" i="14" s="1"/>
  <c r="AJ135" i="14" s="1"/>
  <c r="AJ151" i="14" s="1"/>
  <c r="AJ100" i="14"/>
  <c r="AJ126" i="14" s="1"/>
  <c r="AJ133" i="14" s="1"/>
  <c r="AJ149" i="14" s="1"/>
  <c r="AJ101" i="14"/>
  <c r="AJ127" i="14" s="1"/>
  <c r="AJ134" i="14" s="1"/>
  <c r="AJ150" i="14" s="1"/>
  <c r="AJ104" i="14"/>
  <c r="AH99" i="14"/>
  <c r="AJ99" i="14" s="1"/>
  <c r="AJ103" i="14"/>
  <c r="BU64" i="14" l="1"/>
  <c r="BS63" i="14"/>
  <c r="BU63" i="14" s="1"/>
  <c r="AJ132" i="14"/>
  <c r="AJ148" i="14" s="1"/>
  <c r="AF201" i="14"/>
  <c r="AJ129" i="14"/>
  <c r="AJ136" i="14" s="1"/>
  <c r="AJ152" i="14" s="1"/>
  <c r="BU86" i="14"/>
  <c r="BS85" i="14"/>
  <c r="BU85" i="14" s="1"/>
  <c r="BS73" i="14"/>
  <c r="BU73" i="14" s="1"/>
  <c r="BU74" i="14"/>
  <c r="AJ130" i="14"/>
  <c r="AJ137" i="14" s="1"/>
  <c r="AJ153" i="14" s="1"/>
  <c r="BU69" i="14"/>
  <c r="BS68" i="14"/>
  <c r="BU68" i="14" s="1"/>
  <c r="AF208" i="14" l="1"/>
  <c r="AF224" i="14" s="1"/>
  <c r="AH166" i="14" s="1" a="1"/>
  <c r="AH166" i="14" s="1"/>
  <c r="AJ166" i="14" a="1"/>
  <c r="AN90" i="14" a="1"/>
  <c r="AL90" i="14" a="1"/>
  <c r="AL90" i="14" s="1"/>
  <c r="AH160" i="14" a="1"/>
  <c r="AH160" i="14" s="1"/>
  <c r="BU77" i="14"/>
  <c r="BU78" i="14"/>
  <c r="BY59" i="14" l="1"/>
  <c r="BU81" i="14"/>
  <c r="BU89" i="14" s="1"/>
  <c r="BW59" i="14" s="1"/>
  <c r="BU80" i="14"/>
  <c r="BU88" i="14" s="1"/>
  <c r="BY58" i="14"/>
  <c r="AJ166" i="14"/>
  <c r="AH217" i="14" a="1"/>
  <c r="AH193" i="14" a="1"/>
  <c r="AH175" i="14" a="1"/>
  <c r="AH184" i="14" a="1"/>
  <c r="AL108" i="14" a="1"/>
  <c r="AL117" i="14" a="1"/>
  <c r="AL141" i="14" a="1"/>
  <c r="AL99" i="14" a="1"/>
  <c r="AN90" i="14"/>
  <c r="AN145" i="14" l="1"/>
  <c r="AN143" i="14"/>
  <c r="AN144" i="14"/>
  <c r="AN142" i="14"/>
  <c r="AL141" i="14"/>
  <c r="AN141" i="14" s="1"/>
  <c r="AN146" i="14"/>
  <c r="AN113" i="14"/>
  <c r="AL108" i="14"/>
  <c r="AN108" i="14" s="1"/>
  <c r="AN110" i="14"/>
  <c r="AN109" i="14"/>
  <c r="AN111" i="14"/>
  <c r="AN112" i="14"/>
  <c r="AJ178" i="14"/>
  <c r="AJ180" i="14"/>
  <c r="AJ176" i="14"/>
  <c r="AJ179" i="14"/>
  <c r="AH175" i="14"/>
  <c r="AJ175" i="14" s="1"/>
  <c r="AJ201" i="14" s="1"/>
  <c r="AJ177" i="14"/>
  <c r="AJ203" i="14" s="1"/>
  <c r="AJ210" i="14" s="1"/>
  <c r="AJ226" i="14" s="1"/>
  <c r="BU93" i="14" a="1"/>
  <c r="BU93" i="14" s="1"/>
  <c r="BW58" i="14"/>
  <c r="AN102" i="14"/>
  <c r="AN104" i="14"/>
  <c r="AL99" i="14"/>
  <c r="AN99" i="14" s="1"/>
  <c r="AN125" i="14" s="1"/>
  <c r="AN132" i="14" s="1"/>
  <c r="AN148" i="14" s="1"/>
  <c r="AN101" i="14"/>
  <c r="AN100" i="14"/>
  <c r="AN126" i="14" s="1"/>
  <c r="AN133" i="14" s="1"/>
  <c r="AN149" i="14" s="1"/>
  <c r="AN103" i="14"/>
  <c r="AN129" i="14" s="1"/>
  <c r="AN136" i="14" s="1"/>
  <c r="AN152" i="14" s="1"/>
  <c r="AN121" i="14"/>
  <c r="AN119" i="14"/>
  <c r="AL117" i="14"/>
  <c r="AN117" i="14" s="1"/>
  <c r="AN118" i="14"/>
  <c r="AN122" i="14"/>
  <c r="AN120" i="14"/>
  <c r="AJ186" i="14"/>
  <c r="AJ189" i="14"/>
  <c r="AJ185" i="14"/>
  <c r="AJ188" i="14"/>
  <c r="AH184" i="14"/>
  <c r="AJ184" i="14" s="1"/>
  <c r="AJ187" i="14"/>
  <c r="AH193" i="14"/>
  <c r="AJ193" i="14" s="1"/>
  <c r="AJ197" i="14"/>
  <c r="AJ195" i="14"/>
  <c r="AJ194" i="14"/>
  <c r="AJ198" i="14"/>
  <c r="AJ196" i="14"/>
  <c r="AH217" i="14"/>
  <c r="AJ217" i="14" s="1"/>
  <c r="AJ221" i="14"/>
  <c r="AJ219" i="14"/>
  <c r="AJ218" i="14"/>
  <c r="AJ222" i="14"/>
  <c r="AJ220" i="14"/>
  <c r="AJ208" i="14" l="1"/>
  <c r="AJ224" i="14" s="1"/>
  <c r="AJ205" i="14"/>
  <c r="AJ212" i="14" s="1"/>
  <c r="AJ228" i="14" s="1"/>
  <c r="AJ202" i="14"/>
  <c r="AJ209" i="14" s="1"/>
  <c r="AJ225" i="14" s="1"/>
  <c r="AJ204" i="14"/>
  <c r="AJ211" i="14" s="1"/>
  <c r="AJ227" i="14" s="1"/>
  <c r="AN128" i="14"/>
  <c r="AN135" i="14" s="1"/>
  <c r="AN151" i="14" s="1"/>
  <c r="AL160" i="14" s="1" a="1"/>
  <c r="AL160" i="14" s="1"/>
  <c r="BW68" i="14" a="1"/>
  <c r="BW73" i="14" a="1"/>
  <c r="BW63" i="14" a="1"/>
  <c r="BW85" i="14" a="1"/>
  <c r="AN127" i="14"/>
  <c r="AN134" i="14" s="1"/>
  <c r="AN150" i="14" s="1"/>
  <c r="AJ206" i="14"/>
  <c r="AJ213" i="14" s="1"/>
  <c r="AJ229" i="14" s="1"/>
  <c r="AN130" i="14"/>
  <c r="AN137" i="14" s="1"/>
  <c r="AN153" i="14" s="1"/>
  <c r="BW73" i="14" l="1"/>
  <c r="BY73" i="14" s="1"/>
  <c r="BY74" i="14"/>
  <c r="AN166" i="14" a="1"/>
  <c r="BY64" i="14"/>
  <c r="BW63" i="14"/>
  <c r="BY63" i="14" s="1"/>
  <c r="BY77" i="14" s="1"/>
  <c r="BY80" i="14" s="1"/>
  <c r="BY88" i="14" s="1"/>
  <c r="BY69" i="14"/>
  <c r="BW68" i="14"/>
  <c r="BY68" i="14" s="1"/>
  <c r="BW85" i="14"/>
  <c r="BY85" i="14" s="1"/>
  <c r="BY86" i="14"/>
  <c r="AL166" i="14" a="1"/>
  <c r="AL166" i="14" s="1"/>
  <c r="AL175" i="14" s="1" a="1"/>
  <c r="AN180" i="14" l="1"/>
  <c r="AL175" i="14"/>
  <c r="AN175" i="14" s="1"/>
  <c r="AN178" i="14"/>
  <c r="AN176" i="14"/>
  <c r="AN179" i="14"/>
  <c r="AN177" i="14"/>
  <c r="AN166" i="14"/>
  <c r="BY78" i="14"/>
  <c r="BY81" i="14" s="1"/>
  <c r="BY89" i="14" s="1"/>
  <c r="BY93" i="14" s="1" a="1"/>
  <c r="BY93" i="14" s="1"/>
  <c r="AL184" i="14" a="1"/>
  <c r="AL193" i="14" a="1"/>
  <c r="AL217" i="14" a="1"/>
  <c r="AN197" i="14" l="1"/>
  <c r="AN194" i="14"/>
  <c r="AN198" i="14"/>
  <c r="AL193" i="14"/>
  <c r="AN193" i="14" s="1"/>
  <c r="AN195" i="14"/>
  <c r="AN196" i="14"/>
  <c r="AN221" i="14"/>
  <c r="AN218" i="14"/>
  <c r="AN219" i="14"/>
  <c r="AN222" i="14"/>
  <c r="AL217" i="14"/>
  <c r="AN217" i="14" s="1"/>
  <c r="AN220" i="14"/>
  <c r="AN186" i="14"/>
  <c r="AL184" i="14"/>
  <c r="AN184" i="14" s="1"/>
  <c r="AN188" i="14"/>
  <c r="AN189" i="14"/>
  <c r="AN206" i="14" s="1"/>
  <c r="AN213" i="14" s="1"/>
  <c r="AN229" i="14" s="1"/>
  <c r="AN185" i="14"/>
  <c r="AN202" i="14" s="1"/>
  <c r="AN209" i="14" s="1"/>
  <c r="AN225" i="14" s="1"/>
  <c r="AN187" i="14"/>
  <c r="AN204" i="14" s="1"/>
  <c r="AN211" i="14" s="1"/>
  <c r="AN227" i="14" s="1"/>
  <c r="AN201" i="14"/>
  <c r="AN208" i="14" s="1"/>
  <c r="AN224" i="14" s="1"/>
  <c r="AN205" i="14" l="1"/>
  <c r="AN212" i="14" s="1"/>
  <c r="AN228" i="14" s="1"/>
  <c r="AN203" i="14"/>
  <c r="AN210" i="14" s="1"/>
  <c r="AN226" i="14" s="1"/>
  <c r="AN235" i="14" s="1" a="1"/>
  <c r="AN235" i="14" l="1"/>
  <c r="BF12" i="14" a="1"/>
  <c r="BF12" i="14" s="1"/>
  <c r="BF45" i="14" l="1" a="1"/>
  <c r="BF23" i="14" a="1"/>
  <c r="BF28" i="14" a="1"/>
  <c r="BF33" i="14" a="1"/>
  <c r="BH29" i="14" l="1"/>
  <c r="BF28" i="14"/>
  <c r="BH28" i="14" s="1"/>
  <c r="BF33" i="14"/>
  <c r="BH33" i="14" s="1"/>
  <c r="BH34" i="14"/>
  <c r="BF23" i="14"/>
  <c r="BH23" i="14" s="1"/>
  <c r="BH37" i="14" s="1"/>
  <c r="BH24" i="14"/>
  <c r="BH38" i="14" s="1"/>
  <c r="BH46" i="14"/>
  <c r="BF45" i="14"/>
  <c r="BH45" i="14" s="1"/>
  <c r="BH41" i="14" l="1"/>
  <c r="BH49" i="14" s="1"/>
  <c r="BK19" i="14" s="1"/>
  <c r="BM19" i="14"/>
  <c r="BH40" i="14"/>
  <c r="BH48" i="14" s="1"/>
  <c r="BK18" i="14" s="1"/>
  <c r="BM18" i="14"/>
  <c r="BK45" i="14" l="1" a="1"/>
  <c r="BK28" i="14" a="1"/>
  <c r="BK23" i="14" a="1"/>
  <c r="BK33" i="14" a="1"/>
  <c r="BM24" i="14" l="1"/>
  <c r="BK23" i="14"/>
  <c r="BM23" i="14" s="1"/>
  <c r="BK33" i="14"/>
  <c r="BM33" i="14" s="1"/>
  <c r="BM34" i="14"/>
  <c r="BM29" i="14"/>
  <c r="BK28" i="14"/>
  <c r="BM28" i="14" s="1"/>
  <c r="BM46" i="14"/>
  <c r="BK45" i="14"/>
  <c r="BM45" i="14" s="1"/>
  <c r="BM37" i="14" l="1"/>
  <c r="BM38" i="14"/>
  <c r="BQ19" i="14" l="1"/>
  <c r="BM41" i="14"/>
  <c r="BM49" i="14" s="1"/>
  <c r="BQ18" i="14"/>
  <c r="BM40" i="14"/>
  <c r="BM48" i="14" s="1"/>
  <c r="BO18" i="14" s="1" a="1"/>
  <c r="BO18" i="14" s="1"/>
  <c r="BO28" i="14" l="1" a="1"/>
  <c r="BO23" i="14" a="1"/>
  <c r="BO45" i="14" a="1"/>
  <c r="BO33" i="14" a="1"/>
  <c r="BO33" i="14" l="1"/>
  <c r="BQ33" i="14" s="1"/>
  <c r="BQ34" i="14"/>
  <c r="BQ24" i="14"/>
  <c r="BO23" i="14"/>
  <c r="BQ23" i="14" s="1"/>
  <c r="BQ46" i="14"/>
  <c r="BO45" i="14"/>
  <c r="BQ45" i="14" s="1"/>
  <c r="BQ29" i="14"/>
  <c r="BO28" i="14"/>
  <c r="BQ28" i="14" s="1"/>
  <c r="DJ176" i="13" a="1"/>
  <c r="DJ176" i="13" s="1"/>
  <c r="CY184" i="13" a="1"/>
  <c r="CY184" i="13" s="1"/>
  <c r="CY182" i="13" a="1"/>
  <c r="CY182" i="13" s="1"/>
  <c r="CV184" i="13" a="1"/>
  <c r="CV184" i="13" s="1"/>
  <c r="CI176" i="13" a="1"/>
  <c r="CI176" i="13" s="1"/>
  <c r="BX182" i="13" a="1"/>
  <c r="BX182" i="13" s="1"/>
  <c r="BU184" i="13" a="1"/>
  <c r="BU184" i="13" s="1"/>
  <c r="BH176" i="13" a="1"/>
  <c r="BH176" i="13" s="1"/>
  <c r="AW184" i="13" a="1"/>
  <c r="AW184" i="13" s="1"/>
  <c r="AW182" i="13" a="1"/>
  <c r="AW182" i="13" s="1"/>
  <c r="AT184" i="13" a="1"/>
  <c r="AT184" i="13" s="1"/>
  <c r="AK184" i="13" a="1"/>
  <c r="AK184" i="13" s="1"/>
  <c r="AW547" i="13" a="1"/>
  <c r="AW542" i="13" a="1"/>
  <c r="AW542" i="13" s="1"/>
  <c r="CF541" i="13" a="1"/>
  <c r="BN539" i="13" a="1"/>
  <c r="BN539" i="13" s="1"/>
  <c r="CI527" i="13" s="1" a="1"/>
  <c r="BB535" i="13" a="1"/>
  <c r="BB535" i="13" s="1"/>
  <c r="BK530" i="13" a="1"/>
  <c r="BK530" i="13" s="1"/>
  <c r="DM526" i="13" a="1"/>
  <c r="DM526" i="13" s="1"/>
  <c r="BO517" i="13" a="1"/>
  <c r="BO517" i="13" s="1"/>
  <c r="BO530" i="13" s="1" a="1"/>
  <c r="BK517" i="13" a="1"/>
  <c r="BK517" i="13" s="1"/>
  <c r="CN515" i="13" a="1"/>
  <c r="CN515" i="13" s="1"/>
  <c r="AW515" i="13" a="1"/>
  <c r="AJ515" i="13" a="1"/>
  <c r="AJ515" i="13" s="1"/>
  <c r="AJ522" i="13" s="1" a="1"/>
  <c r="E514" i="13" a="1"/>
  <c r="E514" i="13" s="1"/>
  <c r="E507" i="13" a="1"/>
  <c r="E507" i="13" s="1"/>
  <c r="E501" i="13" a="1"/>
  <c r="E501" i="13" s="1"/>
  <c r="DJ499" i="13"/>
  <c r="DE499" i="13"/>
  <c r="CI499" i="13"/>
  <c r="CD499" i="13"/>
  <c r="BH499" i="13"/>
  <c r="BC499" i="13"/>
  <c r="CY498" i="13" a="1"/>
  <c r="CY498" i="13" s="1"/>
  <c r="CX498" i="13"/>
  <c r="BX498" i="13"/>
  <c r="BX498" i="13" a="1"/>
  <c r="BW498" i="13"/>
  <c r="AW498" i="13" a="1"/>
  <c r="AW498" i="13" s="1"/>
  <c r="AV498" i="13"/>
  <c r="K494" i="13" a="1"/>
  <c r="K494" i="13" s="1"/>
  <c r="DJ492" i="13" a="1"/>
  <c r="DJ492" i="13" s="1"/>
  <c r="CV492" i="13"/>
  <c r="CT492" i="13"/>
  <c r="CT492" i="13" a="1"/>
  <c r="CR492" i="13" a="1"/>
  <c r="CR492" i="13" s="1"/>
  <c r="CM492" i="13" a="1"/>
  <c r="CM492" i="13" s="1"/>
  <c r="CI492" i="13" a="1"/>
  <c r="CI492" i="13" s="1"/>
  <c r="BU492" i="13"/>
  <c r="BS492" i="13" a="1"/>
  <c r="BQ492" i="13" a="1"/>
  <c r="BQ492" i="13" s="1"/>
  <c r="BL492" i="13" a="1"/>
  <c r="BL492" i="13" s="1"/>
  <c r="BH492" i="13" a="1"/>
  <c r="BH492" i="13" s="1"/>
  <c r="AT492" i="13"/>
  <c r="AR492" i="13" a="1"/>
  <c r="AR492" i="13" s="1"/>
  <c r="AP492" i="13"/>
  <c r="AP492" i="13" a="1"/>
  <c r="AK492" i="13" a="1"/>
  <c r="AK492" i="13" s="1"/>
  <c r="AK500" i="13" s="1" a="1"/>
  <c r="DJ491" i="13"/>
  <c r="CV491" i="13"/>
  <c r="CT491" i="13"/>
  <c r="CR491" i="13"/>
  <c r="CM491" i="13"/>
  <c r="CI491" i="13"/>
  <c r="BU491" i="13"/>
  <c r="BS491" i="13"/>
  <c r="BQ491" i="13"/>
  <c r="BL491" i="13"/>
  <c r="BH491" i="13"/>
  <c r="AT491" i="13"/>
  <c r="AR491" i="13"/>
  <c r="AP491" i="13"/>
  <c r="AK491" i="13"/>
  <c r="K491" i="13"/>
  <c r="K513" i="13" s="1" a="1"/>
  <c r="K513" i="13" s="1"/>
  <c r="K491" i="13" a="1"/>
  <c r="I458" i="13"/>
  <c r="H452" i="13" a="1"/>
  <c r="F448" i="13" a="1"/>
  <c r="F448" i="13" s="1"/>
  <c r="F442" i="13" a="1"/>
  <c r="E433" i="13" a="1"/>
  <c r="E433" i="13" s="1"/>
  <c r="E426" i="13" a="1"/>
  <c r="E426" i="13" s="1"/>
  <c r="E420" i="13" a="1"/>
  <c r="DJ418" i="13"/>
  <c r="DE418" i="13"/>
  <c r="CI418" i="13"/>
  <c r="CD418" i="13"/>
  <c r="BH418" i="13"/>
  <c r="BC418" i="13"/>
  <c r="CY417" i="13" a="1"/>
  <c r="CY417" i="13" s="1"/>
  <c r="CX417" i="13"/>
  <c r="BX417" i="13" a="1"/>
  <c r="BX417" i="13" s="1"/>
  <c r="BW417" i="13"/>
  <c r="AW417" i="13" a="1"/>
  <c r="AW417" i="13" s="1"/>
  <c r="AV417" i="13"/>
  <c r="K413" i="13" a="1"/>
  <c r="DJ411" i="13" a="1"/>
  <c r="DJ411" i="13" s="1"/>
  <c r="CV411" i="13"/>
  <c r="CR411" i="13" a="1"/>
  <c r="CR411" i="13" s="1"/>
  <c r="CM411" i="13" a="1"/>
  <c r="CM411" i="13" s="1"/>
  <c r="CI411" i="13" a="1"/>
  <c r="CI411" i="13" s="1"/>
  <c r="BU411" i="13"/>
  <c r="BQ411" i="13"/>
  <c r="BQ411" i="13" a="1"/>
  <c r="BL411" i="13" a="1"/>
  <c r="BL411" i="13" s="1"/>
  <c r="BH411" i="13" a="1"/>
  <c r="BH411" i="13" s="1"/>
  <c r="AT411" i="13"/>
  <c r="AP411" i="13" a="1"/>
  <c r="AP411" i="13" s="1"/>
  <c r="AK411" i="13" a="1"/>
  <c r="AK411" i="13" s="1"/>
  <c r="DJ410" i="13"/>
  <c r="CV410" i="13"/>
  <c r="CT410" i="13"/>
  <c r="CR410" i="13"/>
  <c r="CM410" i="13"/>
  <c r="CI410" i="13"/>
  <c r="BU410" i="13"/>
  <c r="BS410" i="13"/>
  <c r="BQ410" i="13"/>
  <c r="BL410" i="13"/>
  <c r="BH410" i="13"/>
  <c r="AT410" i="13"/>
  <c r="AR410" i="13"/>
  <c r="AP410" i="13"/>
  <c r="AK410" i="13"/>
  <c r="K410" i="13" a="1"/>
  <c r="G378" i="13" a="1"/>
  <c r="G378" i="13" s="1"/>
  <c r="G369" i="13" a="1"/>
  <c r="G360" i="13" a="1"/>
  <c r="G360" i="13" s="1"/>
  <c r="G351" i="13" a="1"/>
  <c r="G351" i="13" s="1"/>
  <c r="G342" i="13" a="1"/>
  <c r="G333" i="13" a="1"/>
  <c r="G333" i="13" s="1"/>
  <c r="E318" i="13" a="1"/>
  <c r="E318" i="13" s="1"/>
  <c r="E311" i="13" a="1"/>
  <c r="E311" i="13" s="1"/>
  <c r="DJ310" i="13"/>
  <c r="DE310" i="13"/>
  <c r="CI310" i="13"/>
  <c r="CD310" i="13"/>
  <c r="BH310" i="13"/>
  <c r="BC310" i="13"/>
  <c r="CX309" i="13"/>
  <c r="BW309" i="13"/>
  <c r="AV309" i="13"/>
  <c r="E305" i="13" a="1"/>
  <c r="DJ303" i="13" a="1"/>
  <c r="DJ303" i="13" s="1"/>
  <c r="CV303" i="13"/>
  <c r="CT303" i="13" a="1"/>
  <c r="CM303" i="13" a="1"/>
  <c r="CM303" i="13" s="1"/>
  <c r="CI303" i="13" a="1"/>
  <c r="CI303" i="13" s="1"/>
  <c r="BU303" i="13"/>
  <c r="BS303" i="13" a="1"/>
  <c r="BS303" i="13" s="1"/>
  <c r="BL303" i="13" a="1"/>
  <c r="BL303" i="13" s="1"/>
  <c r="BH303" i="13" a="1"/>
  <c r="BH303" i="13" s="1"/>
  <c r="AT303" i="13"/>
  <c r="AR303" i="13" a="1"/>
  <c r="AK303" i="13" a="1"/>
  <c r="AK303" i="13" s="1"/>
  <c r="AK311" i="13" s="1" a="1"/>
  <c r="DJ302" i="13"/>
  <c r="CV302" i="13"/>
  <c r="CT302" i="13"/>
  <c r="CR302" i="13"/>
  <c r="CM302" i="13"/>
  <c r="CI302" i="13"/>
  <c r="BU302" i="13"/>
  <c r="BS302" i="13"/>
  <c r="BQ302" i="13"/>
  <c r="BL302" i="13"/>
  <c r="BH302" i="13"/>
  <c r="AT302" i="13"/>
  <c r="AR302" i="13"/>
  <c r="AP302" i="13"/>
  <c r="AK302" i="13"/>
  <c r="K298" i="13" a="1"/>
  <c r="K298" i="13" s="1"/>
  <c r="K295" i="13" a="1"/>
  <c r="E278" i="13" a="1"/>
  <c r="E278" i="13" s="1"/>
  <c r="E271" i="13" a="1"/>
  <c r="E265" i="13" a="1"/>
  <c r="DJ263" i="13"/>
  <c r="DE263" i="13"/>
  <c r="CI263" i="13"/>
  <c r="CD263" i="13"/>
  <c r="BH263" i="13"/>
  <c r="BC263" i="13"/>
  <c r="CY262" i="13" a="1"/>
  <c r="CY262" i="13" s="1"/>
  <c r="CX262" i="13"/>
  <c r="BX262" i="13" a="1"/>
  <c r="BX262" i="13" s="1"/>
  <c r="BW262" i="13"/>
  <c r="AW262" i="13" a="1"/>
  <c r="AW262" i="13" s="1"/>
  <c r="AV262" i="13"/>
  <c r="K258" i="13" a="1"/>
  <c r="K258" i="13" s="1"/>
  <c r="K257" i="13" a="1"/>
  <c r="K257" i="13" s="1"/>
  <c r="DJ256" i="13" a="1"/>
  <c r="DJ256" i="13" s="1"/>
  <c r="CV256" i="13"/>
  <c r="CT256" i="13" a="1"/>
  <c r="CT256" i="13" s="1"/>
  <c r="CR256" i="13" a="1"/>
  <c r="CR256" i="13" s="1"/>
  <c r="CM256" i="13" a="1"/>
  <c r="CM256" i="13" s="1"/>
  <c r="CI256" i="13"/>
  <c r="CI256" i="13" a="1"/>
  <c r="BU256" i="13"/>
  <c r="BS256" i="13" a="1"/>
  <c r="BS256" i="13" s="1"/>
  <c r="BQ256" i="13" a="1"/>
  <c r="BQ256" i="13" s="1"/>
  <c r="BL256" i="13" a="1"/>
  <c r="BL256" i="13" s="1"/>
  <c r="BH256" i="13" a="1"/>
  <c r="BH256" i="13" s="1"/>
  <c r="AT256" i="13"/>
  <c r="AR256" i="13" a="1"/>
  <c r="AR256" i="13" s="1"/>
  <c r="AP256" i="13" a="1"/>
  <c r="AP256" i="13" s="1"/>
  <c r="AK256" i="13" a="1"/>
  <c r="DJ255" i="13"/>
  <c r="CV255" i="13"/>
  <c r="CT255" i="13"/>
  <c r="CR255" i="13"/>
  <c r="CM255" i="13"/>
  <c r="CI255" i="13"/>
  <c r="BU255" i="13"/>
  <c r="BS255" i="13"/>
  <c r="BQ255" i="13"/>
  <c r="BL255" i="13"/>
  <c r="BH255" i="13"/>
  <c r="AT255" i="13"/>
  <c r="AR255" i="13"/>
  <c r="AP255" i="13"/>
  <c r="AK255" i="13"/>
  <c r="K255" i="13" a="1"/>
  <c r="K255" i="13" s="1"/>
  <c r="E232" i="13" a="1"/>
  <c r="E232" i="13" s="1"/>
  <c r="AK225" i="13" a="1"/>
  <c r="AK225" i="13" s="1"/>
  <c r="E225" i="13" a="1"/>
  <c r="E225" i="13" s="1"/>
  <c r="DJ224" i="13"/>
  <c r="DE224" i="13"/>
  <c r="CI224" i="13"/>
  <c r="CD224" i="13"/>
  <c r="BH224" i="13"/>
  <c r="BC224" i="13"/>
  <c r="CY223" i="13" a="1"/>
  <c r="CY223" i="13" s="1"/>
  <c r="CX223" i="13"/>
  <c r="BX223" i="13" a="1"/>
  <c r="BX223" i="13" s="1"/>
  <c r="BW223" i="13"/>
  <c r="AW223" i="13" a="1"/>
  <c r="AW223" i="13" s="1"/>
  <c r="AV223" i="13"/>
  <c r="E219" i="13" a="1"/>
  <c r="E219" i="13" s="1"/>
  <c r="DJ217" i="13" a="1"/>
  <c r="DJ217" i="13" s="1"/>
  <c r="CV217" i="13"/>
  <c r="CR217" i="13" a="1"/>
  <c r="CR217" i="13" s="1"/>
  <c r="CI217" i="13" a="1"/>
  <c r="CI217" i="13" s="1"/>
  <c r="BU217" i="13"/>
  <c r="BQ217" i="13" a="1"/>
  <c r="BQ217" i="13" s="1"/>
  <c r="BH217" i="13"/>
  <c r="BH217" i="13" a="1"/>
  <c r="AP217" i="13" a="1"/>
  <c r="AP217" i="13" s="1"/>
  <c r="DJ216" i="13"/>
  <c r="CV216" i="13"/>
  <c r="CT216" i="13"/>
  <c r="CR216" i="13"/>
  <c r="CI216" i="13"/>
  <c r="BU216" i="13"/>
  <c r="BS216" i="13"/>
  <c r="BQ216" i="13"/>
  <c r="BH216" i="13"/>
  <c r="AT216" i="13"/>
  <c r="AR216" i="13"/>
  <c r="AP216" i="13"/>
  <c r="K212" i="13" a="1"/>
  <c r="K212" i="13" s="1"/>
  <c r="K209" i="13" a="1"/>
  <c r="K209" i="13" s="1"/>
  <c r="E155" i="13" a="1"/>
  <c r="E155" i="13" s="1"/>
  <c r="E148" i="13" a="1"/>
  <c r="E148" i="13" s="1"/>
  <c r="E142" i="13" a="1"/>
  <c r="K135" i="13" a="1"/>
  <c r="K135" i="13" s="1"/>
  <c r="K132" i="13" a="1"/>
  <c r="E119" i="13" a="1"/>
  <c r="E112" i="13" a="1"/>
  <c r="E112" i="13" s="1"/>
  <c r="E106" i="13" a="1"/>
  <c r="K99" i="13" a="1"/>
  <c r="K99" i="13" s="1"/>
  <c r="K96" i="13" a="1"/>
  <c r="K96" i="13" s="1"/>
  <c r="E83" i="13" a="1"/>
  <c r="E83" i="13" s="1"/>
  <c r="E76" i="13" a="1"/>
  <c r="E70" i="13" a="1"/>
  <c r="E70" i="13" s="1"/>
  <c r="K63" i="13" a="1"/>
  <c r="K63" i="13" s="1"/>
  <c r="K60" i="13" a="1"/>
  <c r="K60" i="13" s="1"/>
  <c r="E43" i="13" a="1"/>
  <c r="E43" i="13" s="1"/>
  <c r="E36" i="13" a="1"/>
  <c r="E30" i="13" a="1"/>
  <c r="K23" i="13" a="1"/>
  <c r="K23" i="13" s="1"/>
  <c r="K20" i="13" a="1"/>
  <c r="B5" i="13" a="1"/>
  <c r="C14" i="13" s="1"/>
  <c r="D13" i="13" a="1"/>
  <c r="D8" i="13" a="1"/>
  <c r="K111" i="13" l="1" a="1"/>
  <c r="K111" i="13" s="1"/>
  <c r="K105" i="13" a="1"/>
  <c r="K105" i="13" s="1"/>
  <c r="C13" i="13"/>
  <c r="K218" i="13" a="1"/>
  <c r="K218" i="13" s="1"/>
  <c r="K270" i="13" a="1"/>
  <c r="K270" i="13" s="1"/>
  <c r="K277" i="13" a="1"/>
  <c r="K277" i="13" s="1"/>
  <c r="K410" i="13"/>
  <c r="K432" i="13" s="1" a="1"/>
  <c r="K432" i="13" s="1"/>
  <c r="BC184" i="13" a="1"/>
  <c r="K264" i="13" a="1"/>
  <c r="K264" i="13" s="1"/>
  <c r="BX184" i="13" a="1"/>
  <c r="BX184" i="13" s="1"/>
  <c r="C7" i="13"/>
  <c r="AK256" i="13"/>
  <c r="AK264" i="13" s="1" a="1"/>
  <c r="AK264" i="13" s="1"/>
  <c r="AP264" i="13" s="1" a="1"/>
  <c r="BQ37" i="14"/>
  <c r="BQ38" i="14"/>
  <c r="K70" i="13" a="1"/>
  <c r="K70" i="13" s="1"/>
  <c r="AF62" i="13" s="1" a="1"/>
  <c r="AF62" i="13" s="1"/>
  <c r="K155" i="13" a="1"/>
  <c r="K155" i="13" s="1"/>
  <c r="AI156" i="13" s="1" a="1"/>
  <c r="K318" i="13" a="1"/>
  <c r="AP303" i="13" s="1" a="1"/>
  <c r="AP303" i="13" s="1"/>
  <c r="K507" i="13" a="1"/>
  <c r="K507" i="13" s="1"/>
  <c r="K225" i="13" a="1"/>
  <c r="K225" i="13" s="1"/>
  <c r="K148" i="13" a="1"/>
  <c r="K148" i="13" s="1"/>
  <c r="AD142" i="13" s="1" a="1"/>
  <c r="K311" i="13" a="1"/>
  <c r="K311" i="13" s="1"/>
  <c r="E265" i="13"/>
  <c r="K265" i="13" s="1" a="1"/>
  <c r="K265" i="13" s="1"/>
  <c r="K69" i="13" a="1"/>
  <c r="K69" i="13" s="1"/>
  <c r="K501" i="13" a="1"/>
  <c r="K501" i="13" s="1"/>
  <c r="AF61" i="13" a="1"/>
  <c r="AF61" i="13" s="1"/>
  <c r="AV82" i="13" a="1"/>
  <c r="AV82" i="13" s="1"/>
  <c r="K232" i="13" a="1"/>
  <c r="CT217" i="13" s="1" a="1"/>
  <c r="Z68" i="13" a="1"/>
  <c r="Z68" i="13" s="1"/>
  <c r="K219" i="13" a="1"/>
  <c r="K219" i="13" s="1"/>
  <c r="K62" i="13" a="1"/>
  <c r="K62" i="13" s="1"/>
  <c r="K278" i="13" a="1"/>
  <c r="K278" i="13" s="1"/>
  <c r="K112" i="13" a="1"/>
  <c r="K112" i="13" s="1"/>
  <c r="AD106" i="13" s="1" a="1"/>
  <c r="AD106" i="13" s="1"/>
  <c r="K82" i="13" a="1"/>
  <c r="K82" i="13" s="1"/>
  <c r="K43" i="13" a="1"/>
  <c r="K43" i="13" s="1"/>
  <c r="W36" i="13" s="1" a="1"/>
  <c r="W36" i="13" s="1"/>
  <c r="AF82" i="13" a="1"/>
  <c r="AF82" i="13" s="1"/>
  <c r="K514" i="13" a="1"/>
  <c r="K514" i="13" s="1"/>
  <c r="D13" i="13"/>
  <c r="D8" i="13"/>
  <c r="BO530" i="13"/>
  <c r="AJ522" i="13"/>
  <c r="AK522" i="13" s="1" a="1"/>
  <c r="E119" i="13"/>
  <c r="K119" i="13" s="1" a="1"/>
  <c r="AC142" i="13" a="1"/>
  <c r="AC142" i="13" s="1"/>
  <c r="K154" i="13" a="1"/>
  <c r="K154" i="13" s="1"/>
  <c r="K134" i="13" a="1"/>
  <c r="K134" i="13" s="1"/>
  <c r="K132" i="13"/>
  <c r="AU155" i="13" a="1"/>
  <c r="AU155" i="13" s="1"/>
  <c r="K141" i="13" a="1"/>
  <c r="K141" i="13" s="1"/>
  <c r="AI155" i="13" a="1"/>
  <c r="AI155" i="13" s="1"/>
  <c r="K147" i="13" a="1"/>
  <c r="K147" i="13" s="1"/>
  <c r="AI135" i="13" a="1"/>
  <c r="AI135" i="13" s="1"/>
  <c r="CI527" i="13"/>
  <c r="W23" i="13" a="1"/>
  <c r="W23" i="13" s="1"/>
  <c r="AK311" i="13"/>
  <c r="AK500" i="13"/>
  <c r="AP500" i="13" s="1" a="1"/>
  <c r="K413" i="13"/>
  <c r="K426" i="13" s="1" a="1"/>
  <c r="K426" i="13" s="1"/>
  <c r="C9" i="13"/>
  <c r="E30" i="13"/>
  <c r="K30" i="13" s="1" a="1"/>
  <c r="E76" i="13"/>
  <c r="K76" i="13" s="1" a="1"/>
  <c r="E106" i="13"/>
  <c r="K106" i="13" s="1" a="1"/>
  <c r="K106" i="13" s="1"/>
  <c r="AI100" i="13" s="1" a="1"/>
  <c r="K224" i="13" a="1"/>
  <c r="K224" i="13" s="1"/>
  <c r="K231" i="13" a="1"/>
  <c r="K231" i="13" s="1"/>
  <c r="K295" i="13"/>
  <c r="K317" i="13" s="1" a="1"/>
  <c r="K317" i="13" s="1"/>
  <c r="C12" i="13"/>
  <c r="C8" i="13"/>
  <c r="K472" i="13" a="1"/>
  <c r="K472" i="13" s="1"/>
  <c r="K500" i="13" a="1"/>
  <c r="K500" i="13" s="1"/>
  <c r="AR303" i="13"/>
  <c r="CT303" i="13"/>
  <c r="G342" i="13"/>
  <c r="B5" i="13"/>
  <c r="W35" i="13" a="1"/>
  <c r="W35" i="13" s="1"/>
  <c r="AI99" i="13" a="1"/>
  <c r="AI99" i="13" s="1"/>
  <c r="AC106" i="13" a="1"/>
  <c r="AC106" i="13" s="1"/>
  <c r="BG119" i="13" a="1"/>
  <c r="BG119" i="13" s="1"/>
  <c r="AI119" i="13" a="1"/>
  <c r="AI119" i="13" s="1"/>
  <c r="K211" i="13" a="1"/>
  <c r="K211" i="13" s="1"/>
  <c r="G369" i="13"/>
  <c r="K98" i="13" a="1"/>
  <c r="K98" i="13" s="1"/>
  <c r="E271" i="13"/>
  <c r="K271" i="13" s="1" a="1"/>
  <c r="K271" i="13" s="1"/>
  <c r="K304" i="13" a="1"/>
  <c r="K304" i="13" s="1"/>
  <c r="K425" i="13" a="1"/>
  <c r="K425" i="13" s="1"/>
  <c r="K419" i="13" a="1"/>
  <c r="K419" i="13" s="1"/>
  <c r="CF541" i="13"/>
  <c r="C6" i="13"/>
  <c r="C11" i="13"/>
  <c r="AW515" i="13"/>
  <c r="K20" i="13"/>
  <c r="K22" i="13" s="1" a="1"/>
  <c r="K22" i="13" s="1"/>
  <c r="E305" i="13"/>
  <c r="K305" i="13" s="1" a="1"/>
  <c r="K305" i="13" s="1"/>
  <c r="K493" i="13" a="1"/>
  <c r="K493" i="13" s="1"/>
  <c r="K506" i="13" a="1"/>
  <c r="K506" i="13" s="1"/>
  <c r="K83" i="13" a="1"/>
  <c r="C10" i="13"/>
  <c r="E36" i="13"/>
  <c r="K36" i="13" s="1" a="1"/>
  <c r="E142" i="13"/>
  <c r="K142" i="13" s="1" a="1"/>
  <c r="K142" i="13" s="1"/>
  <c r="AI136" i="13" s="1" a="1"/>
  <c r="AI136" i="13" s="1"/>
  <c r="K118" i="13" a="1"/>
  <c r="K118" i="13" s="1"/>
  <c r="AP225" i="13" a="1"/>
  <c r="AP225" i="13" s="1"/>
  <c r="K412" i="13" a="1"/>
  <c r="K412" i="13" s="1"/>
  <c r="E420" i="13"/>
  <c r="BS492" i="13"/>
  <c r="K444" i="13" a="1"/>
  <c r="K444" i="13" s="1"/>
  <c r="AW547" i="13"/>
  <c r="CZ546" i="13" a="1"/>
  <c r="K75" i="13" a="1"/>
  <c r="K75" i="13" s="1"/>
  <c r="F442" i="13"/>
  <c r="H452" i="13"/>
  <c r="AK419" i="13" a="1"/>
  <c r="D9" i="13" a="1"/>
  <c r="D6" i="13" a="1"/>
  <c r="D10" i="13" a="1"/>
  <c r="D11" i="13" a="1"/>
  <c r="D7" i="13" a="1"/>
  <c r="D14" i="13" a="1"/>
  <c r="D12" i="13" a="1"/>
  <c r="BC184" i="13" l="1"/>
  <c r="BL184" i="13" a="1"/>
  <c r="BH184" i="13" a="1"/>
  <c r="BH184" i="13" s="1"/>
  <c r="AE35" i="13" a="1"/>
  <c r="AE35" i="13" s="1"/>
  <c r="Q30" i="13" a="1"/>
  <c r="Q30" i="13" s="1"/>
  <c r="K35" i="13" a="1"/>
  <c r="K35" i="13" s="1"/>
  <c r="AP500" i="13"/>
  <c r="AR500" i="13" a="1"/>
  <c r="AR500" i="13" s="1"/>
  <c r="AT500" i="13" s="1" a="1"/>
  <c r="BU19" i="14"/>
  <c r="BQ41" i="14"/>
  <c r="BQ49" i="14" s="1"/>
  <c r="BU18" i="14"/>
  <c r="BQ40" i="14"/>
  <c r="BQ48" i="14" s="1"/>
  <c r="BS18" i="14" s="1" a="1"/>
  <c r="BS18" i="14" s="1"/>
  <c r="AD142" i="13"/>
  <c r="AQ148" i="13" a="1"/>
  <c r="AQ148" i="13" s="1"/>
  <c r="K442" i="13" a="1"/>
  <c r="K442" i="13" s="1"/>
  <c r="K445" i="13" s="1" a="1"/>
  <c r="K445" i="13" s="1"/>
  <c r="K345" i="13" a="1"/>
  <c r="S347" i="13" s="1" a="1"/>
  <c r="S347" i="13" s="1"/>
  <c r="CY309" i="13" a="1"/>
  <c r="CY309" i="13" s="1"/>
  <c r="CR303" i="13" a="1"/>
  <c r="CR303" i="13" s="1"/>
  <c r="K318" i="13"/>
  <c r="K327" i="13" s="1" a="1"/>
  <c r="N329" i="13" s="1" a="1"/>
  <c r="N329" i="13" s="1"/>
  <c r="K354" i="13" a="1"/>
  <c r="P356" i="13" s="1" a="1"/>
  <c r="P356" i="13" s="1"/>
  <c r="K363" i="13" a="1"/>
  <c r="S365" i="13" s="1" a="1"/>
  <c r="S365" i="13" s="1"/>
  <c r="K336" i="13" a="1"/>
  <c r="N338" i="13" s="1" a="1"/>
  <c r="N338" i="13" s="1"/>
  <c r="K372" i="13" a="1"/>
  <c r="T374" i="13" s="1" a="1"/>
  <c r="T374" i="13" s="1"/>
  <c r="AW309" i="13" a="1"/>
  <c r="AW309" i="13" s="1"/>
  <c r="BQ303" i="13" a="1"/>
  <c r="BQ303" i="13" s="1"/>
  <c r="BX309" i="13" a="1"/>
  <c r="BX309" i="13" s="1"/>
  <c r="K420" i="13" a="1"/>
  <c r="K420" i="13" s="1"/>
  <c r="K448" i="13" a="1"/>
  <c r="K448" i="13" s="1"/>
  <c r="BS217" i="13" a="1"/>
  <c r="BS217" i="13" s="1"/>
  <c r="K232" i="13"/>
  <c r="AR217" i="13" a="1"/>
  <c r="AR217" i="13" s="1"/>
  <c r="AR225" i="13" s="1" a="1"/>
  <c r="AP311" i="13" a="1"/>
  <c r="AP311" i="13" s="1"/>
  <c r="D14" i="13"/>
  <c r="D12" i="13"/>
  <c r="D7" i="13"/>
  <c r="D11" i="13"/>
  <c r="D10" i="13"/>
  <c r="D9" i="13"/>
  <c r="D6" i="13"/>
  <c r="AK522" i="13"/>
  <c r="AL522" i="13" s="1" a="1"/>
  <c r="AI100" i="13"/>
  <c r="AS106" i="13" a="1"/>
  <c r="K36" i="13"/>
  <c r="R30" i="13" s="1" a="1"/>
  <c r="R30" i="13" s="1"/>
  <c r="K76" i="13"/>
  <c r="AA68" i="13" s="1" a="1"/>
  <c r="AP264" i="13"/>
  <c r="AR264" i="13" s="1" a="1"/>
  <c r="K30" i="13"/>
  <c r="W24" i="13" s="1" a="1"/>
  <c r="W24" i="13" s="1"/>
  <c r="C5" i="13"/>
  <c r="AI156" i="13"/>
  <c r="AR149" i="13" a="1"/>
  <c r="AS150" i="13" a="1"/>
  <c r="CT217" i="13"/>
  <c r="K83" i="13"/>
  <c r="AF83" i="13" s="1" a="1"/>
  <c r="K119" i="13"/>
  <c r="AI120" i="13" s="1" a="1"/>
  <c r="K297" i="13" a="1"/>
  <c r="K297" i="13" s="1"/>
  <c r="K310" i="13" a="1"/>
  <c r="K310" i="13" s="1"/>
  <c r="AK419" i="13"/>
  <c r="AP419" i="13" s="1" a="1"/>
  <c r="AP419" i="13" s="1"/>
  <c r="CZ546" i="13"/>
  <c r="K42" i="13" a="1"/>
  <c r="K42" i="13" s="1"/>
  <c r="K29" i="13" a="1"/>
  <c r="K29" i="13" s="1"/>
  <c r="AQ106" i="13" a="1"/>
  <c r="AR106" i="13" a="1"/>
  <c r="K433" i="13" a="1"/>
  <c r="D5" i="13" a="1"/>
  <c r="BL184" i="13" l="1"/>
  <c r="CD184" i="13" a="1"/>
  <c r="BS45" i="14" a="1"/>
  <c r="BS33" i="14" a="1"/>
  <c r="BS23" i="14" a="1"/>
  <c r="BS28" i="14" a="1"/>
  <c r="T347" i="13" a="1"/>
  <c r="T347" i="13" s="1"/>
  <c r="O347" i="13" a="1"/>
  <c r="O347" i="13" s="1"/>
  <c r="R329" i="13" a="1"/>
  <c r="R329" i="13" s="1"/>
  <c r="U329" i="13" a="1"/>
  <c r="U329" i="13" s="1"/>
  <c r="O329" i="13" a="1"/>
  <c r="O329" i="13" s="1"/>
  <c r="K327" i="13"/>
  <c r="M329" i="13" s="1" a="1"/>
  <c r="M329" i="13" s="1"/>
  <c r="P329" i="13" a="1"/>
  <c r="P329" i="13" s="1"/>
  <c r="Q329" i="13" a="1"/>
  <c r="Q329" i="13" s="1"/>
  <c r="S329" i="13" a="1"/>
  <c r="S329" i="13" s="1"/>
  <c r="T329" i="13" a="1"/>
  <c r="T329" i="13" s="1"/>
  <c r="Q347" i="13" a="1"/>
  <c r="Q347" i="13" s="1"/>
  <c r="N347" i="13" a="1"/>
  <c r="N347" i="13" s="1"/>
  <c r="S356" i="13" a="1"/>
  <c r="S356" i="13" s="1"/>
  <c r="R365" i="13" a="1"/>
  <c r="R365" i="13" s="1"/>
  <c r="U347" i="13" a="1"/>
  <c r="U347" i="13" s="1"/>
  <c r="P347" i="13" a="1"/>
  <c r="P347" i="13" s="1"/>
  <c r="R347" i="13" a="1"/>
  <c r="R347" i="13" s="1"/>
  <c r="K345" i="13"/>
  <c r="M347" i="13" s="1" a="1"/>
  <c r="M347" i="13" s="1"/>
  <c r="Q356" i="13" a="1"/>
  <c r="Q356" i="13" s="1"/>
  <c r="P338" i="13" a="1"/>
  <c r="P338" i="13" s="1"/>
  <c r="K336" i="13"/>
  <c r="K338" i="13" s="1" a="1"/>
  <c r="K338" i="13" s="1"/>
  <c r="T365" i="13" a="1"/>
  <c r="T365" i="13" s="1"/>
  <c r="N365" i="13" a="1"/>
  <c r="N365" i="13" s="1"/>
  <c r="N356" i="13" a="1"/>
  <c r="N356" i="13" s="1"/>
  <c r="T356" i="13" a="1"/>
  <c r="T356" i="13" s="1"/>
  <c r="O365" i="13" a="1"/>
  <c r="O365" i="13" s="1"/>
  <c r="R356" i="13" a="1"/>
  <c r="R356" i="13" s="1"/>
  <c r="U356" i="13" a="1"/>
  <c r="U356" i="13" s="1"/>
  <c r="K354" i="13"/>
  <c r="L356" i="13" s="1" a="1"/>
  <c r="L356" i="13" s="1"/>
  <c r="Q338" i="13" a="1"/>
  <c r="Q338" i="13" s="1"/>
  <c r="N374" i="13" a="1"/>
  <c r="N374" i="13" s="1"/>
  <c r="P374" i="13" a="1"/>
  <c r="P374" i="13" s="1"/>
  <c r="R374" i="13" a="1"/>
  <c r="R374" i="13" s="1"/>
  <c r="U338" i="13" a="1"/>
  <c r="U338" i="13" s="1"/>
  <c r="O338" i="13" a="1"/>
  <c r="O338" i="13" s="1"/>
  <c r="Q374" i="13" a="1"/>
  <c r="Q374" i="13" s="1"/>
  <c r="U365" i="13" a="1"/>
  <c r="U365" i="13" s="1"/>
  <c r="O374" i="13" a="1"/>
  <c r="O374" i="13" s="1"/>
  <c r="S338" i="13" a="1"/>
  <c r="S338" i="13" s="1"/>
  <c r="K363" i="13"/>
  <c r="L365" i="13" s="1" a="1"/>
  <c r="L365" i="13" s="1"/>
  <c r="U374" i="13" a="1"/>
  <c r="U374" i="13" s="1"/>
  <c r="T338" i="13" a="1"/>
  <c r="T338" i="13" s="1"/>
  <c r="Q365" i="13" a="1"/>
  <c r="Q365" i="13" s="1"/>
  <c r="R338" i="13" a="1"/>
  <c r="R338" i="13" s="1"/>
  <c r="K372" i="13"/>
  <c r="M374" i="13" s="1" a="1"/>
  <c r="M374" i="13" s="1"/>
  <c r="P365" i="13" a="1"/>
  <c r="P365" i="13" s="1"/>
  <c r="O356" i="13" a="1"/>
  <c r="O356" i="13" s="1"/>
  <c r="S374" i="13" a="1"/>
  <c r="S374" i="13" s="1"/>
  <c r="K452" i="13" a="1"/>
  <c r="K452" i="13" s="1"/>
  <c r="AR311" i="13" a="1"/>
  <c r="AR311" i="13" s="1"/>
  <c r="AT311" i="13" s="1" a="1"/>
  <c r="D5" i="13"/>
  <c r="AT500" i="13"/>
  <c r="AW500" i="13" a="1"/>
  <c r="AR225" i="13"/>
  <c r="AT225" i="13" s="1" a="1"/>
  <c r="AL522" i="13"/>
  <c r="DE543" i="13" s="1" a="1"/>
  <c r="AI120" i="13"/>
  <c r="BC148" i="13" a="1"/>
  <c r="AR149" i="13"/>
  <c r="BD149" i="13" s="1" a="1"/>
  <c r="AR264" i="13"/>
  <c r="AT264" i="13" s="1" a="1"/>
  <c r="AF83" i="13"/>
  <c r="BS411" i="13" a="1"/>
  <c r="CT411" i="13" a="1"/>
  <c r="K433" i="13"/>
  <c r="AR411" i="13" a="1"/>
  <c r="AA68" i="13"/>
  <c r="AF68" i="13" s="1" a="1"/>
  <c r="AS150" i="13"/>
  <c r="BE150" i="13" s="1" a="1"/>
  <c r="AR106" i="13"/>
  <c r="BD106" i="13" s="1" a="1"/>
  <c r="AQ106" i="13"/>
  <c r="BC106" i="13" s="1" a="1"/>
  <c r="AS106" i="13"/>
  <c r="BE106" i="13" s="1" a="1"/>
  <c r="W30" i="13" a="1"/>
  <c r="CD184" i="13" l="1"/>
  <c r="CM184" i="13" a="1"/>
  <c r="CI184" i="13" a="1"/>
  <c r="CI184" i="13" s="1"/>
  <c r="BU29" i="14"/>
  <c r="BS28" i="14"/>
  <c r="BU28" i="14" s="1"/>
  <c r="BS45" i="14"/>
  <c r="BU45" i="14" s="1"/>
  <c r="BU46" i="14"/>
  <c r="BS33" i="14"/>
  <c r="BU33" i="14" s="1"/>
  <c r="BU34" i="14"/>
  <c r="BS23" i="14"/>
  <c r="BU23" i="14" s="1"/>
  <c r="BU37" i="14" s="1"/>
  <c r="BU24" i="14"/>
  <c r="BU38" i="14" s="1"/>
  <c r="K347" i="13" a="1"/>
  <c r="K347" i="13" s="1"/>
  <c r="L374" i="13" a="1"/>
  <c r="L374" i="13" s="1"/>
  <c r="L347" i="13" a="1"/>
  <c r="L347" i="13" s="1"/>
  <c r="L329" i="13" a="1"/>
  <c r="L329" i="13" s="1"/>
  <c r="K329" i="13" a="1"/>
  <c r="K329" i="13" s="1"/>
  <c r="M338" i="13" a="1"/>
  <c r="M338" i="13" s="1"/>
  <c r="M356" i="13" a="1"/>
  <c r="M356" i="13" s="1"/>
  <c r="L338" i="13" a="1"/>
  <c r="L338" i="13" s="1"/>
  <c r="K374" i="13" a="1"/>
  <c r="K374" i="13" s="1"/>
  <c r="K356" i="13" a="1"/>
  <c r="K356" i="13" s="1"/>
  <c r="M365" i="13" a="1"/>
  <c r="M365" i="13" s="1"/>
  <c r="K365" i="13" a="1"/>
  <c r="K365" i="13" s="1"/>
  <c r="K457" i="13" a="1"/>
  <c r="K457" i="13" s="1"/>
  <c r="K462" i="13" s="1" a="1"/>
  <c r="K462" i="13" s="1"/>
  <c r="K467" i="13" s="1" a="1"/>
  <c r="AT311" i="13"/>
  <c r="AW311" i="13" s="1" a="1"/>
  <c r="BE106" i="13"/>
  <c r="BQ106" i="13" s="1" a="1"/>
  <c r="BD106" i="13"/>
  <c r="BP106" i="13" s="1" a="1"/>
  <c r="BE150" i="13"/>
  <c r="BE156" i="13" s="1" a="1"/>
  <c r="BE156" i="13" s="1"/>
  <c r="BD149" i="13"/>
  <c r="BD156" i="13" s="1" a="1"/>
  <c r="BD156" i="13" s="1"/>
  <c r="AT225" i="13"/>
  <c r="AW225" i="13" s="1" a="1"/>
  <c r="DE543" i="13"/>
  <c r="DE546" i="13" s="1" a="1"/>
  <c r="AS522" i="13" a="1"/>
  <c r="CJ522" i="13" a="1"/>
  <c r="AT264" i="13"/>
  <c r="AW264" i="13" s="1" a="1"/>
  <c r="BC106" i="13"/>
  <c r="BO106" i="13" s="1" a="1"/>
  <c r="BO106" i="13" s="1"/>
  <c r="CT411" i="13"/>
  <c r="BC148" i="13"/>
  <c r="BC156" i="13" s="1" a="1"/>
  <c r="BC156" i="13" s="1"/>
  <c r="AW500" i="13"/>
  <c r="BC500" i="13" s="1" a="1"/>
  <c r="AF68" i="13"/>
  <c r="AV68" i="13" s="1" a="1"/>
  <c r="AR411" i="13"/>
  <c r="AR419" i="13" s="1" a="1"/>
  <c r="BS411" i="13"/>
  <c r="W30" i="13"/>
  <c r="AA30" i="13" s="1" a="1"/>
  <c r="CM184" i="13" l="1"/>
  <c r="DE184" i="13" a="1"/>
  <c r="BY19" i="14"/>
  <c r="BU41" i="14"/>
  <c r="BU49" i="14" s="1"/>
  <c r="BU40" i="14"/>
  <c r="BU48" i="14" s="1"/>
  <c r="BW18" i="14" s="1" a="1"/>
  <c r="BW18" i="14" s="1"/>
  <c r="BY18" i="14"/>
  <c r="K351" i="13" a="1"/>
  <c r="K351" i="13" s="1"/>
  <c r="K383" i="13" s="1" a="1"/>
  <c r="K383" i="13" s="1"/>
  <c r="K378" i="13" a="1"/>
  <c r="K378" i="13" s="1"/>
  <c r="K386" i="13" s="1" a="1"/>
  <c r="K386" i="13" s="1"/>
  <c r="K333" i="13" a="1"/>
  <c r="K333" i="13" s="1"/>
  <c r="K381" i="13" s="1" a="1"/>
  <c r="K381" i="13" s="1"/>
  <c r="K342" i="13" a="1"/>
  <c r="K342" i="13" s="1"/>
  <c r="K382" i="13" s="1" a="1"/>
  <c r="K382" i="13" s="1"/>
  <c r="K360" i="13" a="1"/>
  <c r="K360" i="13" s="1"/>
  <c r="K384" i="13" s="1" a="1"/>
  <c r="K384" i="13" s="1"/>
  <c r="K369" i="13" a="1"/>
  <c r="K369" i="13" s="1"/>
  <c r="K385" i="13" s="1" a="1"/>
  <c r="K385" i="13" s="1"/>
  <c r="BC500" i="13"/>
  <c r="BL500" i="13" s="1" a="1"/>
  <c r="AW225" i="13"/>
  <c r="BC225" i="13" s="1" a="1"/>
  <c r="AF30" i="13" a="1"/>
  <c r="AF30" i="13" s="1"/>
  <c r="AA30" i="13"/>
  <c r="AE30" i="13" s="1" a="1"/>
  <c r="AE30" i="13" s="1"/>
  <c r="AG30" i="13" a="1"/>
  <c r="AG30" i="13" s="1"/>
  <c r="K467" i="13"/>
  <c r="K473" i="13" s="1" a="1"/>
  <c r="K473" i="13" s="1"/>
  <c r="AW264" i="13"/>
  <c r="BC264" i="13" a="1"/>
  <c r="BP106" i="13"/>
  <c r="BP120" i="13" s="1" a="1"/>
  <c r="BP120" i="13" s="1"/>
  <c r="AV68" i="13"/>
  <c r="AV83" i="13" s="1" a="1"/>
  <c r="AV83" i="13" s="1"/>
  <c r="AR419" i="13"/>
  <c r="AT419" i="13" s="1" a="1"/>
  <c r="DE546" i="13"/>
  <c r="AW311" i="13"/>
  <c r="BC311" i="13" s="1" a="1"/>
  <c r="CJ522" i="13"/>
  <c r="CN522" i="13" s="1" a="1"/>
  <c r="AS522" i="13"/>
  <c r="AW522" i="13" s="1" a="1"/>
  <c r="DI533" i="13" a="1"/>
  <c r="BB522" i="13" a="1"/>
  <c r="BQ106" i="13"/>
  <c r="BQ120" i="13" s="1" a="1"/>
  <c r="BQ120" i="13" s="1"/>
  <c r="BO120" i="13" a="1"/>
  <c r="BO120" i="13" s="1"/>
  <c r="BH500" i="13" l="1" a="1"/>
  <c r="BH500" i="13" s="1"/>
  <c r="DE184" i="13"/>
  <c r="DJ184" i="13" a="1"/>
  <c r="DJ184" i="13" s="1"/>
  <c r="BW33" i="14" a="1"/>
  <c r="BW45" i="14" a="1"/>
  <c r="BW23" i="14" a="1"/>
  <c r="BW28" i="14" a="1"/>
  <c r="K389" i="13" a="1"/>
  <c r="K389" i="13" s="1"/>
  <c r="BC311" i="13"/>
  <c r="BL311" i="13" s="1" a="1"/>
  <c r="AT419" i="13"/>
  <c r="AW419" i="13" s="1" a="1"/>
  <c r="AW522" i="13"/>
  <c r="AV529" i="13" a="1"/>
  <c r="CI535" i="13" a="1"/>
  <c r="CN522" i="13"/>
  <c r="CN527" i="13" s="1" a="1"/>
  <c r="CN527" i="13" s="1"/>
  <c r="BC264" i="13"/>
  <c r="BL264" i="13" s="1" a="1"/>
  <c r="AE36" i="13" a="1"/>
  <c r="AE36" i="13" s="1"/>
  <c r="BB522" i="13"/>
  <c r="BK522" i="13" s="1" a="1"/>
  <c r="BC225" i="13"/>
  <c r="BL225" i="13" s="1" a="1"/>
  <c r="DI533" i="13"/>
  <c r="DG533" i="13" a="1"/>
  <c r="BL500" i="13"/>
  <c r="BQ500" i="13" s="1" a="1"/>
  <c r="BY24" i="14" l="1"/>
  <c r="BW23" i="14"/>
  <c r="BY23" i="14" s="1"/>
  <c r="BW45" i="14"/>
  <c r="BY45" i="14" s="1"/>
  <c r="BY46" i="14"/>
  <c r="BW28" i="14"/>
  <c r="BY28" i="14" s="1"/>
  <c r="BY29" i="14"/>
  <c r="BY34" i="14"/>
  <c r="BW33" i="14"/>
  <c r="BY33" i="14" s="1"/>
  <c r="BH225" i="13" a="1"/>
  <c r="BH225" i="13" s="1"/>
  <c r="BH311" i="13" a="1"/>
  <c r="BH311" i="13" s="1"/>
  <c r="BK522" i="13"/>
  <c r="BO522" i="13" s="1" a="1"/>
  <c r="AW419" i="13"/>
  <c r="BC419" i="13" s="1" a="1"/>
  <c r="BQ500" i="13"/>
  <c r="BS500" i="13" a="1"/>
  <c r="BL264" i="13"/>
  <c r="BQ264" i="13" s="1" a="1"/>
  <c r="BH264" i="13" a="1"/>
  <c r="BH264" i="13" s="1"/>
  <c r="DG533" i="13"/>
  <c r="DM533" i="13" s="1" a="1"/>
  <c r="BB529" i="13" a="1"/>
  <c r="AV529" i="13"/>
  <c r="CI535" i="13"/>
  <c r="CN535" i="13" s="1" a="1"/>
  <c r="BL225" i="13"/>
  <c r="BQ225" i="13" s="1" a="1"/>
  <c r="BL311" i="13"/>
  <c r="BQ311" i="13" s="1" a="1"/>
  <c r="BY37" i="14" l="1"/>
  <c r="BY40" i="14" s="1"/>
  <c r="BY48" i="14" s="1"/>
  <c r="BY38" i="14"/>
  <c r="BY41" i="14" s="1"/>
  <c r="BY49" i="14" s="1"/>
  <c r="DM533" i="13"/>
  <c r="DQ533" i="13" s="1" a="1"/>
  <c r="CN535" i="13"/>
  <c r="CN541" i="13" s="1" a="1"/>
  <c r="CN541" i="13" s="1"/>
  <c r="BQ225" i="13"/>
  <c r="BS225" i="13" s="1" a="1"/>
  <c r="BO522" i="13"/>
  <c r="BQ311" i="13"/>
  <c r="BS311" i="13" s="1" a="1"/>
  <c r="BQ264" i="13"/>
  <c r="BS264" i="13" s="1" a="1"/>
  <c r="BC419" i="13"/>
  <c r="BL419" i="13" s="1" a="1"/>
  <c r="BS500" i="13"/>
  <c r="BU500" i="13" a="1"/>
  <c r="BB529" i="13"/>
  <c r="BB537" i="13" a="1"/>
  <c r="DQ533" i="13" l="1"/>
  <c r="DQ540" i="13" s="1" a="1"/>
  <c r="DQ540" i="13" s="1"/>
  <c r="BS264" i="13"/>
  <c r="BU264" i="13" s="1" a="1"/>
  <c r="BS311" i="13"/>
  <c r="BU311" i="13" s="1" a="1"/>
  <c r="BS225" i="13"/>
  <c r="BU225" i="13" s="1" a="1"/>
  <c r="BB542" i="13" a="1"/>
  <c r="BB537" i="13"/>
  <c r="BU500" i="13"/>
  <c r="BX500" i="13" s="1" a="1"/>
  <c r="BL419" i="13"/>
  <c r="BQ419" i="13" s="1" a="1"/>
  <c r="BH419" i="13" a="1"/>
  <c r="BH419" i="13" s="1"/>
  <c r="BQ419" i="13" l="1"/>
  <c r="BS419" i="13" s="1" a="1"/>
  <c r="BU264" i="13"/>
  <c r="BX264" i="13" a="1"/>
  <c r="BX500" i="13"/>
  <c r="CD500" i="13" a="1"/>
  <c r="BU225" i="13"/>
  <c r="BX225" i="13" s="1" a="1"/>
  <c r="BB542" i="13"/>
  <c r="BB547" i="13" a="1"/>
  <c r="BU311" i="13"/>
  <c r="BX311" i="13" s="1" a="1"/>
  <c r="BX311" i="13" l="1"/>
  <c r="CD311" i="13" s="1" a="1"/>
  <c r="CD500" i="13"/>
  <c r="CM500" i="13" s="1" a="1"/>
  <c r="BX225" i="13"/>
  <c r="CD225" i="13" s="1" a="1"/>
  <c r="BX264" i="13"/>
  <c r="CD264" i="13" s="1" a="1"/>
  <c r="BB547" i="13"/>
  <c r="BF547" i="13" s="1" a="1"/>
  <c r="BS419" i="13"/>
  <c r="BU419" i="13" s="1" a="1"/>
  <c r="BU419" i="13" l="1"/>
  <c r="BX419" i="13" s="1" a="1"/>
  <c r="CD264" i="13"/>
  <c r="CM264" i="13" s="1" a="1"/>
  <c r="CI264" i="13" a="1"/>
  <c r="CI264" i="13" s="1"/>
  <c r="CD225" i="13"/>
  <c r="CI225" i="13" s="1" a="1"/>
  <c r="CI225" i="13" s="1"/>
  <c r="CM500" i="13"/>
  <c r="CR500" i="13" s="1" a="1"/>
  <c r="BF547" i="13"/>
  <c r="BS517" i="13" a="1"/>
  <c r="CD311" i="13"/>
  <c r="CM311" i="13" s="1" a="1"/>
  <c r="CI500" i="13" a="1"/>
  <c r="CI500" i="13" s="1"/>
  <c r="CM225" i="13" l="1" a="1"/>
  <c r="CM225" i="13" s="1"/>
  <c r="CR225" i="13" s="1" a="1"/>
  <c r="CI311" i="13" a="1"/>
  <c r="CI311" i="13" s="1"/>
  <c r="CR500" i="13"/>
  <c r="CT500" i="13" a="1"/>
  <c r="BX419" i="13"/>
  <c r="CD419" i="13" s="1" a="1"/>
  <c r="BS517" i="13"/>
  <c r="BS530" i="13" s="1" a="1"/>
  <c r="CM264" i="13"/>
  <c r="CR264" i="13" s="1" a="1"/>
  <c r="CM311" i="13"/>
  <c r="CR311" i="13" s="1" a="1"/>
  <c r="BS522" i="13" l="1" a="1"/>
  <c r="CR311" i="13"/>
  <c r="CT311" i="13" s="1" a="1"/>
  <c r="CR264" i="13"/>
  <c r="CT264" i="13" s="1" a="1"/>
  <c r="BS530" i="13"/>
  <c r="CR225" i="13"/>
  <c r="CT225" i="13" s="1" a="1"/>
  <c r="BS539" i="13" a="1"/>
  <c r="BS539" i="13" s="1"/>
  <c r="BS522" i="13"/>
  <c r="CD419" i="13"/>
  <c r="CM419" i="13" s="1" a="1"/>
  <c r="CT500" i="13"/>
  <c r="CV500" i="13" s="1" a="1"/>
  <c r="CI419" i="13" l="1" a="1"/>
  <c r="CI419" i="13" s="1"/>
  <c r="CT264" i="13"/>
  <c r="CV264" i="13" a="1"/>
  <c r="CV500" i="13"/>
  <c r="CY500" i="13" s="1" a="1"/>
  <c r="CM419" i="13"/>
  <c r="CR419" i="13" s="1" a="1"/>
  <c r="CT225" i="13"/>
  <c r="CV225" i="13" s="1" a="1"/>
  <c r="BX539" i="13" a="1"/>
  <c r="CT311" i="13"/>
  <c r="CV311" i="13" s="1" a="1"/>
  <c r="CV311" i="13" l="1"/>
  <c r="CY311" i="13" s="1" a="1"/>
  <c r="CY500" i="13"/>
  <c r="DE500" i="13" a="1"/>
  <c r="CV225" i="13"/>
  <c r="CY225" i="13" s="1" a="1"/>
  <c r="BX539" i="13"/>
  <c r="CJ546" i="13" s="1" a="1"/>
  <c r="CR419" i="13"/>
  <c r="CT419" i="13" s="1" a="1"/>
  <c r="CV264" i="13"/>
  <c r="CY264" i="13" s="1" a="1"/>
  <c r="DL546" i="13" l="1" a="1"/>
  <c r="CY225" i="13"/>
  <c r="DE225" i="13" s="1" a="1"/>
  <c r="CY311" i="13"/>
  <c r="DE311" i="13" s="1" a="1"/>
  <c r="DL546" i="13"/>
  <c r="DQ546" i="13" s="1" a="1"/>
  <c r="CY264" i="13"/>
  <c r="DE264" i="13" a="1"/>
  <c r="CN546" i="13" a="1"/>
  <c r="CJ546" i="13"/>
  <c r="CT419" i="13"/>
  <c r="CV419" i="13" s="1" a="1"/>
  <c r="DE500" i="13"/>
  <c r="DJ500" i="13" s="1" a="1"/>
  <c r="DJ500" i="13" s="1"/>
  <c r="DQ546" i="13" l="1"/>
  <c r="DW546" i="13" s="1" a="1"/>
  <c r="DW546" i="13" s="1"/>
  <c r="DE264" i="13"/>
  <c r="DJ264" i="13" s="1" a="1"/>
  <c r="DJ264" i="13" s="1"/>
  <c r="CN546" i="13"/>
  <c r="CR546" i="13" s="1" a="1"/>
  <c r="CR546" i="13" s="1"/>
  <c r="CV419" i="13"/>
  <c r="CY419" i="13" s="1" a="1"/>
  <c r="DE311" i="13"/>
  <c r="DJ311" i="13" s="1" a="1"/>
  <c r="DJ311" i="13" s="1"/>
  <c r="DE225" i="13"/>
  <c r="DJ225" i="13" s="1" a="1"/>
  <c r="DJ225" i="13" s="1"/>
  <c r="CY419" i="13" l="1"/>
  <c r="DE419" i="13" s="1" a="1"/>
  <c r="DE419" i="13" l="1"/>
  <c r="DJ419" i="13" s="1" a="1"/>
  <c r="DJ419" i="1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<sst xmlns="http://schemas.openxmlformats.org/spreadsheetml/2006/main" count="1301" uniqueCount="184">
  <si>
    <t>Kimi 3 by hand ✍️</t>
  </si>
  <si>
    <t>Frontier AI Seminar by Prof. Tom Yeh</t>
  </si>
  <si>
    <t>Table of Content</t>
  </si>
  <si>
    <t># Attention</t>
  </si>
  <si>
    <t>pos</t>
  </si>
  <si>
    <t>X</t>
  </si>
  <si>
    <t>Q</t>
  </si>
  <si>
    <t>QKV Projection</t>
  </si>
  <si>
    <t>K^T</t>
  </si>
  <si>
    <t>D = K^T Q</t>
  </si>
  <si>
    <t>S = D /sqrt(dk)</t>
  </si>
  <si>
    <t>A = Softmax(S)</t>
  </si>
  <si>
    <t>Wq</t>
  </si>
  <si>
    <t>O = V A</t>
  </si>
  <si>
    <t>Wk</t>
  </si>
  <si>
    <t>K</t>
  </si>
  <si>
    <t>V</t>
  </si>
  <si>
    <t>Wv</t>
  </si>
  <si>
    <t># Quadratic Attention</t>
  </si>
  <si>
    <t>seq</t>
  </si>
  <si>
    <t>D = K^T Q / sqrt(dk)</t>
  </si>
  <si>
    <t xml:space="preserve"># Inference &amp; KV Cache </t>
  </si>
  <si>
    <t># Local Attention</t>
  </si>
  <si>
    <t># Linear Attention</t>
  </si>
  <si>
    <t>Iterative update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</si>
  <si>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</si>
  <si>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</si>
  <si>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</si>
  <si>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</si>
  <si>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</si>
  <si>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</si>
  <si>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</si>
  <si>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</si>
  <si>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</si>
  <si>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</si>
  <si>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</si>
  <si>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t</t>
  </si>
  <si>
    <t>q9</t>
  </si>
  <si>
    <t>q10</t>
  </si>
  <si>
    <t>q11</t>
  </si>
  <si>
    <t>q1</t>
  </si>
  <si>
    <t>q2</t>
  </si>
  <si>
    <t>q3</t>
  </si>
  <si>
    <t>q4</t>
  </si>
  <si>
    <t>q5</t>
  </si>
  <si>
    <t>q6</t>
  </si>
  <si>
    <t>q7</t>
  </si>
  <si>
    <t>q8</t>
  </si>
  <si>
    <t>write gates</t>
  </si>
  <si>
    <t>b9</t>
  </si>
  <si>
    <t>b10</t>
  </si>
  <si>
    <t>b11</t>
  </si>
  <si>
    <t>write</t>
  </si>
  <si>
    <t>Sin</t>
  </si>
  <si>
    <t>previous</t>
  </si>
  <si>
    <t>k9</t>
  </si>
  <si>
    <t>read</t>
  </si>
  <si>
    <t>k10</t>
  </si>
  <si>
    <t>k11</t>
  </si>
  <si>
    <t>Sout</t>
  </si>
  <si>
    <t>k1</t>
  </si>
  <si>
    <t>k2</t>
  </si>
  <si>
    <t>k3</t>
  </si>
  <si>
    <t>k4</t>
  </si>
  <si>
    <t>k5</t>
  </si>
  <si>
    <t>k6</t>
  </si>
  <si>
    <t>k7</t>
  </si>
  <si>
    <t>k8</t>
  </si>
  <si>
    <t>S8</t>
  </si>
  <si>
    <t>S'</t>
  </si>
  <si>
    <t>v9</t>
  </si>
  <si>
    <t>S9</t>
  </si>
  <si>
    <t>o9</t>
  </si>
  <si>
    <t>v10</t>
  </si>
  <si>
    <t>S10</t>
  </si>
  <si>
    <t>o10</t>
  </si>
  <si>
    <t>v11</t>
  </si>
  <si>
    <t>S11</t>
  </si>
  <si>
    <t>o11</t>
  </si>
  <si>
    <t>State matrix</t>
  </si>
  <si>
    <t>v1</t>
  </si>
  <si>
    <t>v2</t>
  </si>
  <si>
    <t>v3</t>
  </si>
  <si>
    <t>v4</t>
  </si>
  <si>
    <t>v5</t>
  </si>
  <si>
    <t>v6</t>
  </si>
  <si>
    <t>v7</t>
  </si>
  <si>
    <t>v8</t>
  </si>
  <si>
    <t>v</t>
  </si>
  <si>
    <t># DeltaNet</t>
  </si>
  <si>
    <t>predict</t>
  </si>
  <si>
    <t>residual</t>
  </si>
  <si>
    <t>scale</t>
  </si>
  <si>
    <t>vs</t>
  </si>
  <si>
    <t>dv=vs-v</t>
  </si>
  <si>
    <t>V' = bt(dv)</t>
  </si>
  <si>
    <t># Kimi Delta Attention (KDA)</t>
  </si>
  <si>
    <t>rentention gates</t>
  </si>
  <si>
    <t>a9</t>
  </si>
  <si>
    <t>a10</t>
  </si>
  <si>
    <t>a11</t>
  </si>
  <si>
    <t>decay</t>
  </si>
  <si>
    <t>decay + write</t>
  </si>
  <si>
    <t># ShortConv</t>
  </si>
  <si>
    <t>Depth-wise 1D convolution</t>
  </si>
  <si>
    <t>Wconv</t>
  </si>
  <si>
    <t>concat</t>
  </si>
  <si>
    <t>Swish</t>
  </si>
  <si>
    <t># Dynamic Gating</t>
  </si>
  <si>
    <t>Wb</t>
  </si>
  <si>
    <t>Sigmoid</t>
  </si>
  <si>
    <t>Wa↑</t>
  </si>
  <si>
    <t>Wa↓</t>
  </si>
  <si>
    <t>A</t>
  </si>
  <si>
    <t>e^A</t>
  </si>
  <si>
    <t>Gmin</t>
  </si>
  <si>
    <t>exp</t>
  </si>
  <si>
    <t># Chunk-wise Parallel Computation</t>
  </si>
  <si>
    <t>Chunk-wise Parallel Computation</t>
  </si>
  <si>
    <t>L^-1</t>
  </si>
  <si>
    <t>cumulative decay</t>
  </si>
  <si>
    <t>backward-scaled keys</t>
  </si>
  <si>
    <t>forward-scaled keys</t>
  </si>
  <si>
    <t>rescale the query</t>
  </si>
  <si>
    <t>γ1​</t>
  </si>
  <si>
    <t>γ2</t>
  </si>
  <si>
    <t>γ3</t>
  </si>
  <si>
    <t>K-</t>
  </si>
  <si>
    <t>K+</t>
  </si>
  <si>
    <t>Diag(beta) K</t>
  </si>
  <si>
    <t>W</t>
  </si>
  <si>
    <t>Q+</t>
  </si>
  <si>
    <t>⊘</t>
  </si>
  <si>
    <t>⊙</t>
  </si>
  <si>
    <t>Oold</t>
  </si>
  <si>
    <t>dependency matrix</t>
  </si>
  <si>
    <t>Diag(beta) V</t>
  </si>
  <si>
    <t>U</t>
  </si>
  <si>
    <t>decay-to-end matrix</t>
  </si>
  <si>
    <t>K^tail</t>
  </si>
  <si>
    <t>*</t>
  </si>
  <si>
    <t>A'</t>
  </si>
  <si>
    <t>Sin W</t>
  </si>
  <si>
    <t>V'  = U - Sin W</t>
  </si>
  <si>
    <t>H = Tril(A)</t>
  </si>
  <si>
    <t>K^tail^T</t>
  </si>
  <si>
    <t>Causal map</t>
  </si>
  <si>
    <t>A' = StrictTril(A)</t>
  </si>
  <si>
    <t>Traignle</t>
  </si>
  <si>
    <t>previous memory</t>
  </si>
  <si>
    <t>surviving memory</t>
  </si>
  <si>
    <t>new memory writes</t>
  </si>
  <si>
    <t>next memory state</t>
  </si>
  <si>
    <t>V'</t>
  </si>
  <si>
    <t>Onew = H V'</t>
  </si>
  <si>
    <t>O = Oold + Onew</t>
  </si>
  <si>
    <t>Identity</t>
  </si>
  <si>
    <t>L = Identity + A</t>
  </si>
  <si>
    <t>Long Short Term Memory (LSTM) | AI by Hand  ✍️ © Tom Yeh</t>
  </si>
  <si>
    <t xml:space="preserve">  </t>
  </si>
  <si>
    <t>Time</t>
  </si>
  <si>
    <t xml:space="preserve">t = </t>
  </si>
  <si>
    <t>Input</t>
  </si>
  <si>
    <t>Code</t>
  </si>
  <si>
    <t>Short-term</t>
  </si>
  <si>
    <t>Long-term</t>
  </si>
  <si>
    <t>Memory</t>
  </si>
  <si>
    <t>(Hidden State)</t>
  </si>
  <si>
    <t>(Cell State)</t>
  </si>
  <si>
    <t>↓</t>
  </si>
  <si>
    <t>.*</t>
  </si>
  <si>
    <t>σ</t>
  </si>
  <si>
    <t>Forget</t>
  </si>
  <si>
    <t>→</t>
  </si>
  <si>
    <t>〜</t>
  </si>
  <si>
    <t>Gate</t>
  </si>
  <si>
    <t>.+</t>
  </si>
  <si>
    <t>tanh</t>
  </si>
  <si>
    <t>Candidate</t>
  </si>
  <si>
    <t>Updated</t>
  </si>
  <si>
    <t>⌇</t>
  </si>
  <si>
    <t>Output</t>
  </si>
  <si>
    <t>New</t>
  </si>
  <si>
    <t>Hidden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</si>
</sst>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36"/>
      <color theme="3"/>
      <name val="Aptos Narrow"/>
      <family val="2"/>
      <scheme val="minor"/>
    </font>
    <font>
      <sz val="48"/>
      <color theme="0"/>
      <name val="Aptos Narrow"/>
      <family val="2"/>
      <scheme val="minor"/>
    </font>
    <font>
      <sz val="48"/>
      <color theme="1"/>
      <name val="Aptos Narrow"/>
      <family val="2"/>
      <scheme val="minor"/>
    </font>
    <font>
      <sz val="18"/>
      <name val="Aptos Narrow"/>
      <scheme val="minor"/>
    </font>
    <font>
      <b/>
      <sz val="18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2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C00000"/>
      <name val="Times New Roman"/>
      <family val="1"/>
    </font>
    <font>
      <b/>
      <sz val="12"/>
      <color rgb="FF000000"/>
      <name val="Aptos Narrow"/>
      <family val="2"/>
      <scheme val="minor"/>
    </font>
    <font>
      <sz val="10"/>
      <color rgb="FF444444"/>
      <name val="Inherit"/>
    </font>
    <font>
      <sz val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40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32" applyNumberFormat="0" applyFill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140">
    <xf numFmtId="0" fontId="0" fillId="0" borderId="0" xfId="0"/>
    <xf numFmtId="0" fontId="0" fillId="2" borderId="0" xfId="0" applyFill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6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shrinkToFit="1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/>
    <xf numFmtId="0" fontId="0" fillId="4" borderId="1" xfId="0" applyFill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2" xfId="1"/>
    <xf numFmtId="0" fontId="4" fillId="8" borderId="0" xfId="0" applyFont="1" applyFill="1"/>
    <xf numFmtId="0" fontId="5" fillId="8" borderId="0" xfId="0" applyFont="1" applyFill="1"/>
    <xf numFmtId="0" fontId="5" fillId="8" borderId="0" xfId="0" applyFont="1" applyFill="1" applyAlignment="1">
      <alignment horizontal="center" vertical="center" shrinkToFi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2" applyAlignment="1">
      <alignment horizontal="center"/>
    </xf>
    <xf numFmtId="0" fontId="11" fillId="0" borderId="0" xfId="3" applyFont="1" applyAlignment="1">
      <alignment horizontal="left"/>
    </xf>
    <xf numFmtId="0" fontId="10" fillId="0" borderId="0" xfId="3"/>
    <xf numFmtId="0" fontId="12" fillId="0" borderId="0" xfId="3" applyFont="1" applyAlignment="1">
      <alignment vertical="center"/>
    </xf>
    <xf numFmtId="0" fontId="9" fillId="0" borderId="0" xfId="3" applyFont="1" applyAlignment="1">
      <alignment horizontal="center"/>
    </xf>
    <xf numFmtId="0" fontId="10" fillId="0" borderId="0" xfId="3" applyAlignment="1">
      <alignment horizontal="center"/>
    </xf>
    <xf numFmtId="0" fontId="13" fillId="0" borderId="0" xfId="3" applyFont="1"/>
    <xf numFmtId="0" fontId="9" fillId="0" borderId="0" xfId="3" applyFont="1"/>
    <xf numFmtId="0" fontId="10" fillId="5" borderId="0" xfId="3" applyFill="1" applyAlignment="1">
      <alignment horizontal="center"/>
    </xf>
    <xf numFmtId="0" fontId="14" fillId="0" borderId="0" xfId="3" applyFont="1" applyAlignment="1">
      <alignment horizontal="center"/>
    </xf>
    <xf numFmtId="0" fontId="9" fillId="9" borderId="33" xfId="3" applyFont="1" applyFill="1" applyBorder="1" applyAlignment="1">
      <alignment horizontal="center"/>
    </xf>
    <xf numFmtId="0" fontId="10" fillId="10" borderId="0" xfId="3" applyFill="1" applyAlignment="1">
      <alignment horizontal="center"/>
    </xf>
    <xf numFmtId="0" fontId="10" fillId="4" borderId="0" xfId="3" applyFill="1" applyAlignment="1">
      <alignment horizontal="center"/>
    </xf>
    <xf numFmtId="0" fontId="10" fillId="4" borderId="1" xfId="3" applyFill="1" applyBorder="1" applyAlignment="1">
      <alignment horizontal="center"/>
    </xf>
    <xf numFmtId="0" fontId="10" fillId="3" borderId="1" xfId="3" applyFill="1" applyBorder="1" applyAlignment="1">
      <alignment horizontal="center"/>
    </xf>
    <xf numFmtId="0" fontId="10" fillId="3" borderId="0" xfId="3" applyFill="1" applyAlignment="1">
      <alignment horizontal="center"/>
    </xf>
    <xf numFmtId="0" fontId="14" fillId="0" borderId="0" xfId="3" applyFont="1" applyAlignment="1">
      <alignment horizontal="right"/>
    </xf>
    <xf numFmtId="0" fontId="15" fillId="0" borderId="0" xfId="3" quotePrefix="1" applyFont="1" applyAlignment="1">
      <alignment horizontal="center"/>
    </xf>
    <xf numFmtId="0" fontId="9" fillId="0" borderId="0" xfId="3" applyFont="1" applyAlignment="1">
      <alignment horizontal="center" vertical="center"/>
    </xf>
    <xf numFmtId="0" fontId="10" fillId="5" borderId="34" xfId="3" applyFill="1" applyBorder="1" applyAlignment="1">
      <alignment horizontal="center"/>
    </xf>
    <xf numFmtId="0" fontId="10" fillId="5" borderId="35" xfId="3" applyFill="1" applyBorder="1" applyAlignment="1">
      <alignment horizontal="center"/>
    </xf>
    <xf numFmtId="0" fontId="10" fillId="4" borderId="35" xfId="3" applyFill="1" applyBorder="1" applyAlignment="1">
      <alignment horizontal="center"/>
    </xf>
    <xf numFmtId="0" fontId="10" fillId="11" borderId="36" xfId="3" applyFill="1" applyBorder="1" applyAlignment="1">
      <alignment horizontal="center"/>
    </xf>
    <xf numFmtId="0" fontId="10" fillId="0" borderId="1" xfId="3" applyBorder="1" applyAlignment="1">
      <alignment horizontal="center"/>
    </xf>
    <xf numFmtId="0" fontId="10" fillId="5" borderId="37" xfId="3" applyFill="1" applyBorder="1" applyAlignment="1">
      <alignment horizontal="center"/>
    </xf>
    <xf numFmtId="0" fontId="10" fillId="5" borderId="1" xfId="3" applyFill="1" applyBorder="1" applyAlignment="1">
      <alignment horizontal="center"/>
    </xf>
    <xf numFmtId="0" fontId="10" fillId="11" borderId="38" xfId="3" applyFill="1" applyBorder="1" applyAlignment="1">
      <alignment horizontal="center"/>
    </xf>
    <xf numFmtId="0" fontId="10" fillId="5" borderId="39" xfId="3" applyFill="1" applyBorder="1" applyAlignment="1">
      <alignment horizontal="center"/>
    </xf>
    <xf numFmtId="0" fontId="10" fillId="5" borderId="40" xfId="3" applyFill="1" applyBorder="1" applyAlignment="1">
      <alignment horizontal="center"/>
    </xf>
    <xf numFmtId="0" fontId="10" fillId="4" borderId="40" xfId="3" applyFill="1" applyBorder="1" applyAlignment="1">
      <alignment horizontal="center"/>
    </xf>
    <xf numFmtId="0" fontId="10" fillId="11" borderId="41" xfId="3" applyFill="1" applyBorder="1" applyAlignment="1">
      <alignment horizontal="center"/>
    </xf>
    <xf numFmtId="0" fontId="10" fillId="5" borderId="42" xfId="3" applyFill="1" applyBorder="1" applyAlignment="1">
      <alignment horizontal="center"/>
    </xf>
    <xf numFmtId="0" fontId="10" fillId="5" borderId="6" xfId="3" applyFill="1" applyBorder="1" applyAlignment="1">
      <alignment horizontal="center"/>
    </xf>
    <xf numFmtId="0" fontId="10" fillId="4" borderId="6" xfId="3" applyFill="1" applyBorder="1" applyAlignment="1">
      <alignment horizontal="center"/>
    </xf>
    <xf numFmtId="0" fontId="10" fillId="11" borderId="43" xfId="3" applyFill="1" applyBorder="1" applyAlignment="1">
      <alignment horizontal="center"/>
    </xf>
    <xf numFmtId="0" fontId="10" fillId="0" borderId="0" xfId="3" quotePrefix="1" applyAlignment="1">
      <alignment horizontal="center"/>
    </xf>
    <xf numFmtId="0" fontId="10" fillId="0" borderId="0" xfId="3" applyAlignment="1">
      <alignment horizontal="left"/>
    </xf>
    <xf numFmtId="0" fontId="14" fillId="0" borderId="0" xfId="3" applyFont="1" applyAlignment="1">
      <alignment horizontal="left"/>
    </xf>
    <xf numFmtId="12" fontId="16" fillId="0" borderId="0" xfId="3" applyNumberFormat="1" applyFont="1" applyAlignment="1">
      <alignment horizontal="center" vertical="center"/>
    </xf>
    <xf numFmtId="0" fontId="17" fillId="5" borderId="1" xfId="3" applyFont="1" applyFill="1" applyBorder="1" applyAlignment="1">
      <alignment horizontal="center"/>
    </xf>
    <xf numFmtId="0" fontId="10" fillId="12" borderId="1" xfId="3" applyFill="1" applyBorder="1"/>
    <xf numFmtId="0" fontId="10" fillId="5" borderId="44" xfId="3" applyFill="1" applyBorder="1" applyAlignment="1">
      <alignment horizontal="center"/>
    </xf>
    <xf numFmtId="0" fontId="10" fillId="5" borderId="7" xfId="3" applyFill="1" applyBorder="1" applyAlignment="1">
      <alignment horizontal="center"/>
    </xf>
    <xf numFmtId="0" fontId="10" fillId="4" borderId="7" xfId="3" applyFill="1" applyBorder="1" applyAlignment="1">
      <alignment horizontal="center"/>
    </xf>
    <xf numFmtId="0" fontId="10" fillId="11" borderId="45" xfId="3" applyFill="1" applyBorder="1" applyAlignment="1">
      <alignment horizontal="center"/>
    </xf>
    <xf numFmtId="0" fontId="10" fillId="10" borderId="1" xfId="3" applyFill="1" applyBorder="1" applyAlignment="1">
      <alignment horizontal="center"/>
    </xf>
  </cellXfs>
  <cellStyles count="4">
    <cellStyle name="Heading 1" xfId="1" builtinId="16" customBuiltin="1"/>
    <cellStyle name="Hyperlink" xfId="2" builtinId="8"/>
    <cellStyle name="Normal" xfId="0" builtinId="0"/>
    <cellStyle name="Normal 2" xfId="3" xr:uid="{20E310ED-5EC1-C64D-8A38-E62176E8A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237066</xdr:colOff>
      <xdr:row>323</xdr:row>
      <xdr:rowOff>287866</xdr:rowOff>
    </xdr:from>
    <xdr:to>
      <xdr:col>22</xdr:col>
      <xdr:colOff>84667</xdr:colOff>
      <xdr:row>394</xdr:row>
      <xdr:rowOff>169333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90170C1-67FB-403A-A5EA-5214488B27F5}"/>
            </a:ext>
          </a:extLst>
        </xdr:cNvPr>
        <xdr:cNvSpPr/>
      </xdr:nvSpPr>
      <xdr:spPr>
        <a:xfrm>
          <a:off x="970491" y="109511041"/>
          <a:ext cx="7181851" cy="2152226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135467</xdr:colOff>
      <xdr:row>446</xdr:row>
      <xdr:rowOff>50800</xdr:rowOff>
    </xdr:from>
    <xdr:to>
      <xdr:col>22</xdr:col>
      <xdr:colOff>118534</xdr:colOff>
      <xdr:row>477</xdr:row>
      <xdr:rowOff>135466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9DA7B8A-E44E-4C67-9026-DF6D54A5CB66}"/>
            </a:ext>
          </a:extLst>
        </xdr:cNvPr>
        <xdr:cNvSpPr/>
      </xdr:nvSpPr>
      <xdr:spPr>
        <a:xfrm>
          <a:off x="1235605" y="147059650"/>
          <a:ext cx="6950604" cy="9533466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135466</xdr:colOff>
      <xdr:row>439</xdr:row>
      <xdr:rowOff>220133</xdr:rowOff>
    </xdr:from>
    <xdr:to>
      <xdr:col>22</xdr:col>
      <xdr:colOff>118533</xdr:colOff>
      <xdr:row>445</xdr:row>
      <xdr:rowOff>220133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A56E040-908D-40EE-8F12-7E85D9FB0C2F}"/>
            </a:ext>
          </a:extLst>
        </xdr:cNvPr>
        <xdr:cNvSpPr/>
      </xdr:nvSpPr>
      <xdr:spPr>
        <a:xfrm>
          <a:off x="1235604" y="145095383"/>
          <a:ext cx="6950604" cy="1828800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318851</xdr:colOff>
      <xdr:row>12</xdr:row>
      <xdr:rowOff>102441</xdr:rowOff>
    </xdr:from>
    <xdr:to>
      <xdr:col>27</xdr:col>
      <xdr:colOff>48639</xdr:colOff>
      <xdr:row>47</xdr:row>
      <xdr:rowOff>19185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AF2AC32-F922-ED43-829F-FCF59B7534F5}"/>
            </a:ext>
          </a:extLst>
        </xdr:cNvPr>
        <xdr:cNvSpPr/>
      </xdr:nvSpPr>
      <xdr:spPr>
        <a:xfrm>
          <a:off x="9640651" y="2553541"/>
          <a:ext cx="440988" cy="6584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25</xdr:col>
      <xdr:colOff>316859</xdr:colOff>
      <xdr:row>54</xdr:row>
      <xdr:rowOff>154722</xdr:rowOff>
    </xdr:from>
    <xdr:to>
      <xdr:col>27</xdr:col>
      <xdr:colOff>70169</xdr:colOff>
      <xdr:row>70</xdr:row>
      <xdr:rowOff>77447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AC2487A-D314-2840-8F9C-A660E6A7B8DD}"/>
            </a:ext>
          </a:extLst>
        </xdr:cNvPr>
        <xdr:cNvSpPr/>
      </xdr:nvSpPr>
      <xdr:spPr>
        <a:xfrm>
          <a:off x="9638659" y="10606822"/>
          <a:ext cx="464510" cy="2970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32</xdr:col>
      <xdr:colOff>54821</xdr:colOff>
      <xdr:row>13</xdr:row>
      <xdr:rowOff>52916</xdr:rowOff>
    </xdr:from>
    <xdr:to>
      <xdr:col>32</xdr:col>
      <xdr:colOff>355600</xdr:colOff>
      <xdr:row>71</xdr:row>
      <xdr:rowOff>165099</xdr:rowOff>
    </xdr:to>
    <xdr:sp macro="" textlink="">
      <xdr:nvSpPr>
        <xdr:cNvPr id="4" name="Freeform 3">
          <a:extLst>
            <a:ext uri="{FF2B5EF4-FFF2-40B4-BE49-F238E27FC236}">
              <a16:creationId xmlns:a16="http://schemas.microsoft.com/office/drawing/2014/main" id="{1C1BDC93-A6FA-434B-9CAE-BC30EB7E1F31}"/>
            </a:ext>
          </a:extLst>
        </xdr:cNvPr>
        <xdr:cNvSpPr/>
      </xdr:nvSpPr>
      <xdr:spPr>
        <a:xfrm>
          <a:off x="12386521" y="2694516"/>
          <a:ext cx="300779" cy="11161183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63500</xdr:colOff>
      <xdr:row>13</xdr:row>
      <xdr:rowOff>52917</xdr:rowOff>
    </xdr:from>
    <xdr:to>
      <xdr:col>29</xdr:col>
      <xdr:colOff>25400</xdr:colOff>
      <xdr:row>71</xdr:row>
      <xdr:rowOff>127000</xdr:rowOff>
    </xdr:to>
    <xdr:sp macro="" textlink="">
      <xdr:nvSpPr>
        <xdr:cNvPr id="5" name="Freeform 4">
          <a:extLst>
            <a:ext uri="{FF2B5EF4-FFF2-40B4-BE49-F238E27FC236}">
              <a16:creationId xmlns:a16="http://schemas.microsoft.com/office/drawing/2014/main" id="{CBE44189-FAA2-C140-B996-EB79C9AB681C}"/>
            </a:ext>
          </a:extLst>
        </xdr:cNvPr>
        <xdr:cNvSpPr/>
      </xdr:nvSpPr>
      <xdr:spPr>
        <a:xfrm>
          <a:off x="10960100" y="2694517"/>
          <a:ext cx="254000" cy="11123083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54821</xdr:colOff>
      <xdr:row>13</xdr:row>
      <xdr:rowOff>0</xdr:rowOff>
    </xdr:from>
    <xdr:to>
      <xdr:col>37</xdr:col>
      <xdr:colOff>12700</xdr:colOff>
      <xdr:row>71</xdr:row>
      <xdr:rowOff>139700</xdr:rowOff>
    </xdr:to>
    <xdr:sp macro="" textlink="">
      <xdr:nvSpPr>
        <xdr:cNvPr id="6" name="Freeform 5">
          <a:extLst>
            <a:ext uri="{FF2B5EF4-FFF2-40B4-BE49-F238E27FC236}">
              <a16:creationId xmlns:a16="http://schemas.microsoft.com/office/drawing/2014/main" id="{095F8D26-476E-8341-B9A4-2E5C682E3029}"/>
            </a:ext>
          </a:extLst>
        </xdr:cNvPr>
        <xdr:cNvSpPr/>
      </xdr:nvSpPr>
      <xdr:spPr>
        <a:xfrm>
          <a:off x="13910521" y="2641600"/>
          <a:ext cx="338879" cy="11188700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30</xdr:col>
      <xdr:colOff>50800</xdr:colOff>
      <xdr:row>31</xdr:row>
      <xdr:rowOff>34925</xdr:rowOff>
    </xdr:from>
    <xdr:ext cx="65" cy="16222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62853D2-8668-874D-BF93-25C649B36098}"/>
            </a:ext>
          </a:extLst>
        </xdr:cNvPr>
        <xdr:cNvSpPr txBox="1"/>
      </xdr:nvSpPr>
      <xdr:spPr>
        <a:xfrm>
          <a:off x="11620500" y="61055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251705</xdr:colOff>
      <xdr:row>49</xdr:row>
      <xdr:rowOff>184525</xdr:rowOff>
    </xdr:from>
    <xdr:ext cx="1425968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467AA78-FC03-5E4D-8D89-1C32DF4C95EC}"/>
                </a:ext>
              </a:extLst>
            </xdr:cNvPr>
            <xdr:cNvSpPr txBox="1"/>
          </xdr:nvSpPr>
          <xdr:spPr>
            <a:xfrm>
              <a:off x="8151105" y="96841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7467AA78-FC03-5E4D-8D89-1C32DF4C95EC}"/>
                </a:ext>
              </a:extLst>
            </xdr:cNvPr>
            <xdr:cNvSpPr txBox="1"/>
          </xdr:nvSpPr>
          <xdr:spPr>
            <a:xfrm>
              <a:off x="8151105" y="96841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𝐶_𝑡=𝐶_(𝑡−1)∗𝐹_𝑡+(𝐶_𝑡 ) ̃∗𝐼_𝑡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361950</xdr:colOff>
      <xdr:row>15</xdr:row>
      <xdr:rowOff>184814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1AD53D94-323F-FE47-8F81-99829F6C226D}"/>
                </a:ext>
              </a:extLst>
            </xdr:cNvPr>
            <xdr:cNvSpPr txBox="1"/>
          </xdr:nvSpPr>
          <xdr:spPr>
            <a:xfrm>
              <a:off x="10394950" y="3207414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1AD53D94-323F-FE47-8F81-99829F6C226D}"/>
                </a:ext>
              </a:extLst>
            </xdr:cNvPr>
            <xdr:cNvSpPr txBox="1"/>
          </xdr:nvSpPr>
          <xdr:spPr>
            <a:xfrm>
              <a:off x="10394950" y="3207414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351896</xdr:colOff>
      <xdr:row>24</xdr:row>
      <xdr:rowOff>16070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43B27DC-86EC-0047-9DF5-6AAAD98800BB}"/>
                </a:ext>
              </a:extLst>
            </xdr:cNvPr>
            <xdr:cNvSpPr txBox="1"/>
          </xdr:nvSpPr>
          <xdr:spPr>
            <a:xfrm>
              <a:off x="10384896" y="4753170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43B27DC-86EC-0047-9DF5-6AAAD98800BB}"/>
                </a:ext>
              </a:extLst>
            </xdr:cNvPr>
            <xdr:cNvSpPr txBox="1"/>
          </xdr:nvSpPr>
          <xdr:spPr>
            <a:xfrm>
              <a:off x="10384896" y="4753170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𝐹_𝑡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350487</xdr:colOff>
      <xdr:row>42</xdr:row>
      <xdr:rowOff>29776</xdr:rowOff>
    </xdr:from>
    <xdr:ext cx="13830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5DC2A10-23ED-CB42-A2D6-6F9125074B09}"/>
                </a:ext>
              </a:extLst>
            </xdr:cNvPr>
            <xdr:cNvSpPr txBox="1"/>
          </xdr:nvSpPr>
          <xdr:spPr>
            <a:xfrm>
              <a:off x="10383487" y="8195876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5DC2A10-23ED-CB42-A2D6-6F9125074B09}"/>
                </a:ext>
              </a:extLst>
            </xdr:cNvPr>
            <xdr:cNvSpPr txBox="1"/>
          </xdr:nvSpPr>
          <xdr:spPr>
            <a:xfrm>
              <a:off x="10383487" y="8195876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346199</xdr:colOff>
      <xdr:row>50</xdr:row>
      <xdr:rowOff>17587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1051307C-0BF3-BD40-89E8-3FBC1BDDF3FB}"/>
                </a:ext>
              </a:extLst>
            </xdr:cNvPr>
            <xdr:cNvSpPr txBox="1"/>
          </xdr:nvSpPr>
          <xdr:spPr>
            <a:xfrm>
              <a:off x="10379199" y="9707687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1051307C-0BF3-BD40-89E8-3FBC1BDDF3FB}"/>
                </a:ext>
              </a:extLst>
            </xdr:cNvPr>
            <xdr:cNvSpPr txBox="1"/>
          </xdr:nvSpPr>
          <xdr:spPr>
            <a:xfrm>
              <a:off x="10379199" y="9707687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354281</xdr:colOff>
      <xdr:row>33</xdr:row>
      <xdr:rowOff>5745</xdr:rowOff>
    </xdr:from>
    <xdr:ext cx="169021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C9B396F-D0B5-B049-933D-9E413EE8A8A4}"/>
                </a:ext>
              </a:extLst>
            </xdr:cNvPr>
            <xdr:cNvSpPr txBox="1"/>
          </xdr:nvSpPr>
          <xdr:spPr>
            <a:xfrm>
              <a:off x="10387281" y="6457345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CC9B396F-D0B5-B049-933D-9E413EE8A8A4}"/>
                </a:ext>
              </a:extLst>
            </xdr:cNvPr>
            <xdr:cNvSpPr txBox="1"/>
          </xdr:nvSpPr>
          <xdr:spPr>
            <a:xfrm>
              <a:off x="10387281" y="6457345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(𝐶_𝑡 ) ̃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346364</xdr:colOff>
      <xdr:row>57</xdr:row>
      <xdr:rowOff>12371</xdr:rowOff>
    </xdr:from>
    <xdr:ext cx="16151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21A446CC-9164-CF4B-BFC4-5646B19388D2}"/>
                </a:ext>
              </a:extLst>
            </xdr:cNvPr>
            <xdr:cNvSpPr txBox="1"/>
          </xdr:nvSpPr>
          <xdr:spPr>
            <a:xfrm>
              <a:off x="10379364" y="110359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21A446CC-9164-CF4B-BFC4-5646B19388D2}"/>
                </a:ext>
              </a:extLst>
            </xdr:cNvPr>
            <xdr:cNvSpPr txBox="1"/>
          </xdr:nvSpPr>
          <xdr:spPr>
            <a:xfrm>
              <a:off x="10379364" y="110359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352839</xdr:colOff>
      <xdr:row>65</xdr:row>
      <xdr:rowOff>185667</xdr:rowOff>
    </xdr:from>
    <xdr:ext cx="1822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2139C56E-1B21-2E48-ABAF-4F7856CB63FF}"/>
                </a:ext>
              </a:extLst>
            </xdr:cNvPr>
            <xdr:cNvSpPr txBox="1"/>
          </xdr:nvSpPr>
          <xdr:spPr>
            <a:xfrm>
              <a:off x="10385839" y="12733267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2139C56E-1B21-2E48-ABAF-4F7856CB63FF}"/>
                </a:ext>
              </a:extLst>
            </xdr:cNvPr>
            <xdr:cNvSpPr txBox="1"/>
          </xdr:nvSpPr>
          <xdr:spPr>
            <a:xfrm>
              <a:off x="10385839" y="12733267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330685</xdr:colOff>
      <xdr:row>73</xdr:row>
      <xdr:rowOff>2923</xdr:rowOff>
    </xdr:from>
    <xdr:ext cx="18755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5AEED672-B5AB-014D-A06F-28D753C8A698}"/>
                </a:ext>
              </a:extLst>
            </xdr:cNvPr>
            <xdr:cNvSpPr txBox="1"/>
          </xdr:nvSpPr>
          <xdr:spPr>
            <a:xfrm>
              <a:off x="10363685" y="140745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5AEED672-B5AB-014D-A06F-28D753C8A698}"/>
                </a:ext>
              </a:extLst>
            </xdr:cNvPr>
            <xdr:cNvSpPr txBox="1"/>
          </xdr:nvSpPr>
          <xdr:spPr>
            <a:xfrm>
              <a:off x="10363685" y="140745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27</xdr:col>
      <xdr:colOff>718681</xdr:colOff>
      <xdr:row>13</xdr:row>
      <xdr:rowOff>102246</xdr:rowOff>
    </xdr:from>
    <xdr:to>
      <xdr:col>30</xdr:col>
      <xdr:colOff>334728</xdr:colOff>
      <xdr:row>48</xdr:row>
      <xdr:rowOff>118138</xdr:rowOff>
    </xdr:to>
    <xdr:sp macro="" textlink="">
      <xdr:nvSpPr>
        <xdr:cNvPr id="17" name="Freeform 16">
          <a:extLst>
            <a:ext uri="{FF2B5EF4-FFF2-40B4-BE49-F238E27FC236}">
              <a16:creationId xmlns:a16="http://schemas.microsoft.com/office/drawing/2014/main" id="{6C366F1F-88C3-9A47-8E11-7DDD96E6BD44}"/>
            </a:ext>
          </a:extLst>
        </xdr:cNvPr>
        <xdr:cNvSpPr/>
      </xdr:nvSpPr>
      <xdr:spPr>
        <a:xfrm>
          <a:off x="10751681" y="2743846"/>
          <a:ext cx="1152747" cy="668339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34260</xdr:colOff>
      <xdr:row>13</xdr:row>
      <xdr:rowOff>53814</xdr:rowOff>
    </xdr:from>
    <xdr:to>
      <xdr:col>34</xdr:col>
      <xdr:colOff>344575</xdr:colOff>
      <xdr:row>48</xdr:row>
      <xdr:rowOff>150678</xdr:rowOff>
    </xdr:to>
    <xdr:sp macro="" textlink="">
      <xdr:nvSpPr>
        <xdr:cNvPr id="18" name="Freeform 17">
          <a:extLst>
            <a:ext uri="{FF2B5EF4-FFF2-40B4-BE49-F238E27FC236}">
              <a16:creationId xmlns:a16="http://schemas.microsoft.com/office/drawing/2014/main" id="{F8BCCAB3-7C20-6A4C-97E7-0ED0DF8211F6}"/>
            </a:ext>
          </a:extLst>
        </xdr:cNvPr>
        <xdr:cNvSpPr/>
      </xdr:nvSpPr>
      <xdr:spPr>
        <a:xfrm>
          <a:off x="12365960" y="2695414"/>
          <a:ext cx="1072315" cy="6764364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29141</xdr:colOff>
      <xdr:row>13</xdr:row>
      <xdr:rowOff>102246</xdr:rowOff>
    </xdr:from>
    <xdr:to>
      <xdr:col>38</xdr:col>
      <xdr:colOff>339455</xdr:colOff>
      <xdr:row>48</xdr:row>
      <xdr:rowOff>139916</xdr:rowOff>
    </xdr:to>
    <xdr:sp macro="" textlink="">
      <xdr:nvSpPr>
        <xdr:cNvPr id="19" name="Freeform 18">
          <a:extLst>
            <a:ext uri="{FF2B5EF4-FFF2-40B4-BE49-F238E27FC236}">
              <a16:creationId xmlns:a16="http://schemas.microsoft.com/office/drawing/2014/main" id="{85C3837F-D488-AE46-A926-23CA4B6928CA}"/>
            </a:ext>
          </a:extLst>
        </xdr:cNvPr>
        <xdr:cNvSpPr/>
      </xdr:nvSpPr>
      <xdr:spPr>
        <a:xfrm>
          <a:off x="13884841" y="2743846"/>
          <a:ext cx="1072314" cy="6705170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22</xdr:col>
      <xdr:colOff>75821</xdr:colOff>
      <xdr:row>21</xdr:row>
      <xdr:rowOff>0</xdr:rowOff>
    </xdr:from>
    <xdr:ext cx="18453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49B13299-FE63-4A4C-9BFA-38A76E2C47B1}"/>
                </a:ext>
              </a:extLst>
            </xdr:cNvPr>
            <xdr:cNvSpPr txBox="1"/>
          </xdr:nvSpPr>
          <xdr:spPr>
            <a:xfrm>
              <a:off x="8330821" y="416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49B13299-FE63-4A4C-9BFA-38A76E2C47B1}"/>
                </a:ext>
              </a:extLst>
            </xdr:cNvPr>
            <xdr:cNvSpPr txBox="1"/>
          </xdr:nvSpPr>
          <xdr:spPr>
            <a:xfrm>
              <a:off x="8330821" y="416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62363</xdr:colOff>
      <xdr:row>21</xdr:row>
      <xdr:rowOff>5497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F3F8F1CE-C3BD-AA47-A4EE-F7D2C7F56EFC}"/>
                </a:ext>
              </a:extLst>
            </xdr:cNvPr>
            <xdr:cNvSpPr txBox="1"/>
          </xdr:nvSpPr>
          <xdr:spPr>
            <a:xfrm>
              <a:off x="5015363" y="417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F3F8F1CE-C3BD-AA47-A4EE-F7D2C7F56EFC}"/>
                </a:ext>
              </a:extLst>
            </xdr:cNvPr>
            <xdr:cNvSpPr txBox="1"/>
          </xdr:nvSpPr>
          <xdr:spPr>
            <a:xfrm>
              <a:off x="5015363" y="417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76579</xdr:colOff>
      <xdr:row>30</xdr:row>
      <xdr:rowOff>758</xdr:rowOff>
    </xdr:from>
    <xdr:ext cx="183512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1B18859-FC03-854E-89F7-96B3B119A42A}"/>
                </a:ext>
              </a:extLst>
            </xdr:cNvPr>
            <xdr:cNvSpPr txBox="1"/>
          </xdr:nvSpPr>
          <xdr:spPr>
            <a:xfrm>
              <a:off x="8331579" y="5880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1B18859-FC03-854E-89F7-96B3B119A42A}"/>
                </a:ext>
              </a:extLst>
            </xdr:cNvPr>
            <xdr:cNvSpPr txBox="1"/>
          </xdr:nvSpPr>
          <xdr:spPr>
            <a:xfrm>
              <a:off x="8331579" y="5880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63121</xdr:colOff>
      <xdr:row>30</xdr:row>
      <xdr:rowOff>6255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6DFCCDF7-A714-784A-A8A6-DD703E2E8AB9}"/>
                </a:ext>
              </a:extLst>
            </xdr:cNvPr>
            <xdr:cNvSpPr txBox="1"/>
          </xdr:nvSpPr>
          <xdr:spPr>
            <a:xfrm>
              <a:off x="5016121" y="5886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6DFCCDF7-A714-784A-A8A6-DD703E2E8AB9}"/>
                </a:ext>
              </a:extLst>
            </xdr:cNvPr>
            <xdr:cNvSpPr txBox="1"/>
          </xdr:nvSpPr>
          <xdr:spPr>
            <a:xfrm>
              <a:off x="5016121" y="5886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72598</xdr:colOff>
      <xdr:row>39</xdr:row>
      <xdr:rowOff>1516</xdr:rowOff>
    </xdr:from>
    <xdr:ext cx="16004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E1660EE6-0D02-1745-BA2F-B160C92A1BD5}"/>
                </a:ext>
              </a:extLst>
            </xdr:cNvPr>
            <xdr:cNvSpPr txBox="1"/>
          </xdr:nvSpPr>
          <xdr:spPr>
            <a:xfrm>
              <a:off x="8327598" y="7596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E1660EE6-0D02-1745-BA2F-B160C92A1BD5}"/>
                </a:ext>
              </a:extLst>
            </xdr:cNvPr>
            <xdr:cNvSpPr txBox="1"/>
          </xdr:nvSpPr>
          <xdr:spPr>
            <a:xfrm>
              <a:off x="8327598" y="7596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82834</xdr:colOff>
      <xdr:row>62</xdr:row>
      <xdr:rowOff>187087</xdr:rowOff>
    </xdr:from>
    <xdr:ext cx="19095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F5370CB3-2EC5-4A42-AFE9-963A9B06F809}"/>
                </a:ext>
              </a:extLst>
            </xdr:cNvPr>
            <xdr:cNvSpPr txBox="1"/>
          </xdr:nvSpPr>
          <xdr:spPr>
            <a:xfrm>
              <a:off x="8337834" y="121631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F5370CB3-2EC5-4A42-AFE9-963A9B06F809}"/>
                </a:ext>
              </a:extLst>
            </xdr:cNvPr>
            <xdr:cNvSpPr txBox="1"/>
          </xdr:nvSpPr>
          <xdr:spPr>
            <a:xfrm>
              <a:off x="8337834" y="121631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69376</xdr:colOff>
      <xdr:row>63</xdr:row>
      <xdr:rowOff>3032</xdr:rowOff>
    </xdr:from>
    <xdr:ext cx="23461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E8A155F7-EB96-9A4F-9C7D-C13FA53B791C}"/>
                </a:ext>
              </a:extLst>
            </xdr:cNvPr>
            <xdr:cNvSpPr txBox="1"/>
          </xdr:nvSpPr>
          <xdr:spPr>
            <a:xfrm>
              <a:off x="5022376" y="121696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E8A155F7-EB96-9A4F-9C7D-C13FA53B791C}"/>
                </a:ext>
              </a:extLst>
            </xdr:cNvPr>
            <xdr:cNvSpPr txBox="1"/>
          </xdr:nvSpPr>
          <xdr:spPr>
            <a:xfrm>
              <a:off x="5022376" y="121696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182160</xdr:colOff>
      <xdr:row>71</xdr:row>
      <xdr:rowOff>99045</xdr:rowOff>
    </xdr:from>
    <xdr:ext cx="7786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4A1D2996-8E78-B844-B43C-659FB207C6C1}"/>
                </a:ext>
              </a:extLst>
            </xdr:cNvPr>
            <xdr:cNvSpPr txBox="1"/>
          </xdr:nvSpPr>
          <xdr:spPr>
            <a:xfrm>
              <a:off x="8792760" y="137896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4A1D2996-8E78-B844-B43C-659FB207C6C1}"/>
                </a:ext>
              </a:extLst>
            </xdr:cNvPr>
            <xdr:cNvSpPr txBox="1"/>
          </xdr:nvSpPr>
          <xdr:spPr>
            <a:xfrm>
              <a:off x="8792760" y="137896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𝐻_𝑡=𝑆_𝑡∗𝑂_𝑡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23649</xdr:colOff>
      <xdr:row>56</xdr:row>
      <xdr:rowOff>174950</xdr:rowOff>
    </xdr:from>
    <xdr:ext cx="8763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23B4C44-1136-A248-B920-D2A0EC907290}"/>
                </a:ext>
              </a:extLst>
            </xdr:cNvPr>
            <xdr:cNvSpPr txBox="1"/>
          </xdr:nvSpPr>
          <xdr:spPr>
            <a:xfrm>
              <a:off x="8634249" y="110080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n-US" sz="1100" b="0" i="0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tanh</m:t>
                    </m:r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⁡(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23B4C44-1136-A248-B920-D2A0EC907290}"/>
                </a:ext>
              </a:extLst>
            </xdr:cNvPr>
            <xdr:cNvSpPr txBox="1"/>
          </xdr:nvSpPr>
          <xdr:spPr>
            <a:xfrm>
              <a:off x="8634249" y="110080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𝑆_𝑡=tanh⁡(𝐶_𝑡)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65750</xdr:colOff>
      <xdr:row>10</xdr:row>
      <xdr:rowOff>21769</xdr:rowOff>
    </xdr:from>
    <xdr:ext cx="17786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19B5B33A-0A94-9A4E-9F87-13DBC939C5AE}"/>
                </a:ext>
              </a:extLst>
            </xdr:cNvPr>
            <xdr:cNvSpPr txBox="1"/>
          </xdr:nvSpPr>
          <xdr:spPr>
            <a:xfrm>
              <a:off x="8676350" y="20918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19B5B33A-0A94-9A4E-9F87-13DBC939C5AE}"/>
                </a:ext>
              </a:extLst>
            </xdr:cNvPr>
            <xdr:cNvSpPr txBox="1"/>
          </xdr:nvSpPr>
          <xdr:spPr>
            <a:xfrm>
              <a:off x="8676350" y="20918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𝑋_𝑡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31305</xdr:colOff>
      <xdr:row>13</xdr:row>
      <xdr:rowOff>33120</xdr:rowOff>
    </xdr:from>
    <xdr:ext cx="32201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31">
              <a:extLst>
                <a:ext uri="{FF2B5EF4-FFF2-40B4-BE49-F238E27FC236}">
                  <a16:creationId xmlns:a16="http://schemas.microsoft.com/office/drawing/2014/main" id="{3776D9FB-8C59-F847-8BA9-6B67EC40DF00}"/>
                </a:ext>
              </a:extLst>
            </xdr:cNvPr>
            <xdr:cNvSpPr txBox="1"/>
          </xdr:nvSpPr>
          <xdr:spPr>
            <a:xfrm>
              <a:off x="8641905" y="26747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0" name="TextBox 31">
              <a:extLst>
                <a:ext uri="{FF2B5EF4-FFF2-40B4-BE49-F238E27FC236}">
                  <a16:creationId xmlns:a16="http://schemas.microsoft.com/office/drawing/2014/main" id="{3776D9FB-8C59-F847-8BA9-6B67EC40DF00}"/>
                </a:ext>
              </a:extLst>
            </xdr:cNvPr>
            <xdr:cNvSpPr txBox="1"/>
          </xdr:nvSpPr>
          <xdr:spPr>
            <a:xfrm>
              <a:off x="8641905" y="26747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𝐻_(𝑡−1)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27639</xdr:colOff>
      <xdr:row>19</xdr:row>
      <xdr:rowOff>116505</xdr:rowOff>
    </xdr:from>
    <xdr:ext cx="148322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F9158BA7-F2CB-D14E-B2BA-F4D0CE92667D}"/>
                </a:ext>
              </a:extLst>
            </xdr:cNvPr>
            <xdr:cNvSpPr txBox="1"/>
          </xdr:nvSpPr>
          <xdr:spPr>
            <a:xfrm>
              <a:off x="7571439" y="390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F9158BA7-F2CB-D14E-B2BA-F4D0CE92667D}"/>
                </a:ext>
              </a:extLst>
            </xdr:cNvPr>
            <xdr:cNvSpPr txBox="1"/>
          </xdr:nvSpPr>
          <xdr:spPr>
            <a:xfrm>
              <a:off x="7571439" y="390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𝑍_𝐹=𝑊_𝐹 [𝑋_𝑡 〖;𝐻〗_(𝑡−1) ]+𝑏_𝐹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88786</xdr:colOff>
      <xdr:row>20</xdr:row>
      <xdr:rowOff>186669</xdr:rowOff>
    </xdr:from>
    <xdr:ext cx="19242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046AD790-165B-A240-ABC1-09D7DFD6B5A3}"/>
                </a:ext>
              </a:extLst>
            </xdr:cNvPr>
            <xdr:cNvSpPr txBox="1"/>
          </xdr:nvSpPr>
          <xdr:spPr>
            <a:xfrm>
              <a:off x="9054986" y="416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046AD790-165B-A240-ABC1-09D7DFD6B5A3}"/>
                </a:ext>
              </a:extLst>
            </xdr:cNvPr>
            <xdr:cNvSpPr txBox="1"/>
          </xdr:nvSpPr>
          <xdr:spPr>
            <a:xfrm>
              <a:off x="9054986" y="416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39529</xdr:colOff>
      <xdr:row>28</xdr:row>
      <xdr:rowOff>133798</xdr:rowOff>
    </xdr:from>
    <xdr:ext cx="151438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FA8AA586-340A-6E49-9BB9-62D0E6CFA63E}"/>
                </a:ext>
              </a:extLst>
            </xdr:cNvPr>
            <xdr:cNvSpPr txBox="1"/>
          </xdr:nvSpPr>
          <xdr:spPr>
            <a:xfrm>
              <a:off x="7583329" y="5632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FA8AA586-340A-6E49-9BB9-62D0E6CFA63E}"/>
                </a:ext>
              </a:extLst>
            </xdr:cNvPr>
            <xdr:cNvSpPr txBox="1"/>
          </xdr:nvSpPr>
          <xdr:spPr>
            <a:xfrm>
              <a:off x="7583329" y="5632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𝑍_𝐶=𝑊_𝐶 [𝑋_𝑡 〖;𝐻〗_(𝑡−1) ]+𝑏_𝐶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84463</xdr:colOff>
      <xdr:row>29</xdr:row>
      <xdr:rowOff>187749</xdr:rowOff>
    </xdr:from>
    <xdr:ext cx="19139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4793F288-4141-7842-B712-FF156116B4BE}"/>
                </a:ext>
              </a:extLst>
            </xdr:cNvPr>
            <xdr:cNvSpPr txBox="1"/>
          </xdr:nvSpPr>
          <xdr:spPr>
            <a:xfrm>
              <a:off x="9050663" y="5877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4793F288-4141-7842-B712-FF156116B4BE}"/>
                </a:ext>
              </a:extLst>
            </xdr:cNvPr>
            <xdr:cNvSpPr txBox="1"/>
          </xdr:nvSpPr>
          <xdr:spPr>
            <a:xfrm>
              <a:off x="9050663" y="5877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85544</xdr:colOff>
      <xdr:row>39</xdr:row>
      <xdr:rowOff>5085</xdr:rowOff>
    </xdr:from>
    <xdr:ext cx="16793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082AA845-B4FC-A64A-BBAE-C6A195D23E6E}"/>
                </a:ext>
              </a:extLst>
            </xdr:cNvPr>
            <xdr:cNvSpPr txBox="1"/>
          </xdr:nvSpPr>
          <xdr:spPr>
            <a:xfrm>
              <a:off x="9051744" y="7599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082AA845-B4FC-A64A-BBAE-C6A195D23E6E}"/>
                </a:ext>
              </a:extLst>
            </xdr:cNvPr>
            <xdr:cNvSpPr txBox="1"/>
          </xdr:nvSpPr>
          <xdr:spPr>
            <a:xfrm>
              <a:off x="9051744" y="7599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75818</xdr:colOff>
      <xdr:row>63</xdr:row>
      <xdr:rowOff>763</xdr:rowOff>
    </xdr:from>
    <xdr:ext cx="19883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6756C877-1D0A-B947-B7E7-61E9B32C253F}"/>
                </a:ext>
              </a:extLst>
            </xdr:cNvPr>
            <xdr:cNvSpPr txBox="1"/>
          </xdr:nvSpPr>
          <xdr:spPr>
            <a:xfrm>
              <a:off x="9042018" y="121673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6756C877-1D0A-B947-B7E7-61E9B32C253F}"/>
                </a:ext>
              </a:extLst>
            </xdr:cNvPr>
            <xdr:cNvSpPr txBox="1"/>
          </xdr:nvSpPr>
          <xdr:spPr>
            <a:xfrm>
              <a:off x="9042018" y="121673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46014</xdr:colOff>
      <xdr:row>37</xdr:row>
      <xdr:rowOff>167305</xdr:rowOff>
    </xdr:from>
    <xdr:ext cx="140974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439294DB-DF4D-3A4E-88E1-7308B56238CA}"/>
                </a:ext>
              </a:extLst>
            </xdr:cNvPr>
            <xdr:cNvSpPr txBox="1"/>
          </xdr:nvSpPr>
          <xdr:spPr>
            <a:xfrm>
              <a:off x="7589814" y="7380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439294DB-DF4D-3A4E-88E1-7308B56238CA}"/>
                </a:ext>
              </a:extLst>
            </xdr:cNvPr>
            <xdr:cNvSpPr txBox="1"/>
          </xdr:nvSpPr>
          <xdr:spPr>
            <a:xfrm>
              <a:off x="7589814" y="7380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𝑍_𝐼=𝑊_𝐼 [𝑋_𝑡 〖;𝐻〗_(𝑡−1) ]+𝑏_𝐼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47095</xdr:colOff>
      <xdr:row>61</xdr:row>
      <xdr:rowOff>146768</xdr:rowOff>
    </xdr:from>
    <xdr:ext cx="150246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243B088B-33C8-104C-896E-D81A0AF68741}"/>
                </a:ext>
              </a:extLst>
            </xdr:cNvPr>
            <xdr:cNvSpPr txBox="1"/>
          </xdr:nvSpPr>
          <xdr:spPr>
            <a:xfrm>
              <a:off x="7590895" y="119323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243B088B-33C8-104C-896E-D81A0AF68741}"/>
                </a:ext>
              </a:extLst>
            </xdr:cNvPr>
            <xdr:cNvSpPr txBox="1"/>
          </xdr:nvSpPr>
          <xdr:spPr>
            <a:xfrm>
              <a:off x="7590895" y="119323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𝑍_𝑂=𝑊_𝑂 [𝑋_𝑡 〖;𝐻〗_(𝑡−1) ]+𝑏_𝑂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30</xdr:col>
      <xdr:colOff>324407</xdr:colOff>
      <xdr:row>54</xdr:row>
      <xdr:rowOff>154722</xdr:rowOff>
    </xdr:from>
    <xdr:to>
      <xdr:col>32</xdr:col>
      <xdr:colOff>77718</xdr:colOff>
      <xdr:row>70</xdr:row>
      <xdr:rowOff>77447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3AAF7D4-07F2-FD4D-82A0-AE561ACDD45A}"/>
            </a:ext>
          </a:extLst>
        </xdr:cNvPr>
        <xdr:cNvSpPr/>
      </xdr:nvSpPr>
      <xdr:spPr>
        <a:xfrm>
          <a:off x="11894107" y="10606822"/>
          <a:ext cx="515311" cy="2970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34</xdr:col>
      <xdr:colOff>321585</xdr:colOff>
      <xdr:row>54</xdr:row>
      <xdr:rowOff>154722</xdr:rowOff>
    </xdr:from>
    <xdr:to>
      <xdr:col>36</xdr:col>
      <xdr:colOff>103118</xdr:colOff>
      <xdr:row>70</xdr:row>
      <xdr:rowOff>77447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96BEEE33-1B12-7D45-81D7-B556E7278EF1}"/>
            </a:ext>
          </a:extLst>
        </xdr:cNvPr>
        <xdr:cNvSpPr/>
      </xdr:nvSpPr>
      <xdr:spPr>
        <a:xfrm>
          <a:off x="13415285" y="10606822"/>
          <a:ext cx="543533" cy="2970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318763</xdr:colOff>
      <xdr:row>54</xdr:row>
      <xdr:rowOff>154722</xdr:rowOff>
    </xdr:from>
    <xdr:to>
      <xdr:col>40</xdr:col>
      <xdr:colOff>72073</xdr:colOff>
      <xdr:row>70</xdr:row>
      <xdr:rowOff>77447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ECE233E8-30F1-F543-8824-2D2F39573368}"/>
            </a:ext>
          </a:extLst>
        </xdr:cNvPr>
        <xdr:cNvSpPr/>
      </xdr:nvSpPr>
      <xdr:spPr>
        <a:xfrm>
          <a:off x="14936463" y="10606822"/>
          <a:ext cx="515310" cy="2970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30</xdr:col>
      <xdr:colOff>344371</xdr:colOff>
      <xdr:row>12</xdr:row>
      <xdr:rowOff>102441</xdr:rowOff>
    </xdr:from>
    <xdr:to>
      <xdr:col>32</xdr:col>
      <xdr:colOff>74160</xdr:colOff>
      <xdr:row>47</xdr:row>
      <xdr:rowOff>19185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C5EC12A2-A90D-AA44-B248-95A75D94E9C3}"/>
            </a:ext>
          </a:extLst>
        </xdr:cNvPr>
        <xdr:cNvSpPr/>
      </xdr:nvSpPr>
      <xdr:spPr>
        <a:xfrm>
          <a:off x="11914071" y="2553541"/>
          <a:ext cx="491789" cy="6584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34</xdr:col>
      <xdr:colOff>313327</xdr:colOff>
      <xdr:row>12</xdr:row>
      <xdr:rowOff>102441</xdr:rowOff>
    </xdr:from>
    <xdr:to>
      <xdr:col>36</xdr:col>
      <xdr:colOff>71338</xdr:colOff>
      <xdr:row>47</xdr:row>
      <xdr:rowOff>19185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00B78A3-BD72-1B48-90A6-519BCB8AEF79}"/>
            </a:ext>
          </a:extLst>
        </xdr:cNvPr>
        <xdr:cNvSpPr/>
      </xdr:nvSpPr>
      <xdr:spPr>
        <a:xfrm>
          <a:off x="13407027" y="2553541"/>
          <a:ext cx="520011" cy="6584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324616</xdr:colOff>
      <xdr:row>12</xdr:row>
      <xdr:rowOff>102441</xdr:rowOff>
    </xdr:from>
    <xdr:to>
      <xdr:col>40</xdr:col>
      <xdr:colOff>54404</xdr:colOff>
      <xdr:row>47</xdr:row>
      <xdr:rowOff>19185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FCA68626-8433-124C-8930-401CCE37FA39}"/>
            </a:ext>
          </a:extLst>
        </xdr:cNvPr>
        <xdr:cNvSpPr/>
      </xdr:nvSpPr>
      <xdr:spPr>
        <a:xfrm>
          <a:off x="14942316" y="2553541"/>
          <a:ext cx="491788" cy="6584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oneCellAnchor>
    <xdr:from>
      <xdr:col>13</xdr:col>
      <xdr:colOff>59140</xdr:colOff>
      <xdr:row>39</xdr:row>
      <xdr:rowOff>7013</xdr:rowOff>
    </xdr:from>
    <xdr:ext cx="2037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8F0E7053-B5D8-C84C-8CA0-A31C01088472}"/>
                </a:ext>
              </a:extLst>
            </xdr:cNvPr>
            <xdr:cNvSpPr txBox="1"/>
          </xdr:nvSpPr>
          <xdr:spPr>
            <a:xfrm>
              <a:off x="5012140" y="7601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8F0E7053-B5D8-C84C-8CA0-A31C01088472}"/>
                </a:ext>
              </a:extLst>
            </xdr:cNvPr>
            <xdr:cNvSpPr txBox="1"/>
          </xdr:nvSpPr>
          <xdr:spPr>
            <a:xfrm>
              <a:off x="5012140" y="7601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30</xdr:col>
      <xdr:colOff>50800</xdr:colOff>
      <xdr:row>32</xdr:row>
      <xdr:rowOff>34925</xdr:rowOff>
    </xdr:from>
    <xdr:ext cx="65" cy="16222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C4E9416-FB18-114C-BB87-4FEEA47EE418}"/>
            </a:ext>
          </a:extLst>
        </xdr:cNvPr>
        <xdr:cNvSpPr txBox="1"/>
      </xdr:nvSpPr>
      <xdr:spPr>
        <a:xfrm>
          <a:off x="11620500" y="62960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50800</xdr:colOff>
      <xdr:row>33</xdr:row>
      <xdr:rowOff>34925</xdr:rowOff>
    </xdr:from>
    <xdr:ext cx="65" cy="162224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CD4F416-A912-7849-990E-1F31C26EE7F9}"/>
            </a:ext>
          </a:extLst>
        </xdr:cNvPr>
        <xdr:cNvSpPr txBox="1"/>
      </xdr:nvSpPr>
      <xdr:spPr>
        <a:xfrm>
          <a:off x="11620500" y="64865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50800</xdr:colOff>
      <xdr:row>34</xdr:row>
      <xdr:rowOff>34925</xdr:rowOff>
    </xdr:from>
    <xdr:ext cx="65" cy="162224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EB6AA9E-C816-D940-8D75-D86ECD93A6CB}"/>
            </a:ext>
          </a:extLst>
        </xdr:cNvPr>
        <xdr:cNvSpPr txBox="1"/>
      </xdr:nvSpPr>
      <xdr:spPr>
        <a:xfrm>
          <a:off x="11620500" y="66770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50800</xdr:colOff>
      <xdr:row>35</xdr:row>
      <xdr:rowOff>34925</xdr:rowOff>
    </xdr:from>
    <xdr:ext cx="65" cy="162224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DCA76D4-54F6-3E46-93C3-8BD32182D63A}"/>
            </a:ext>
          </a:extLst>
        </xdr:cNvPr>
        <xdr:cNvSpPr txBox="1"/>
      </xdr:nvSpPr>
      <xdr:spPr>
        <a:xfrm>
          <a:off x="11620500" y="68675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25</xdr:col>
      <xdr:colOff>318851</xdr:colOff>
      <xdr:row>88</xdr:row>
      <xdr:rowOff>102441</xdr:rowOff>
    </xdr:from>
    <xdr:to>
      <xdr:col>27</xdr:col>
      <xdr:colOff>48639</xdr:colOff>
      <xdr:row>123</xdr:row>
      <xdr:rowOff>19185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F20AB588-CC00-0B48-8F3C-55194775D78C}"/>
            </a:ext>
          </a:extLst>
        </xdr:cNvPr>
        <xdr:cNvSpPr/>
      </xdr:nvSpPr>
      <xdr:spPr>
        <a:xfrm>
          <a:off x="9640651" y="17183941"/>
          <a:ext cx="4409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25</xdr:col>
      <xdr:colOff>316859</xdr:colOff>
      <xdr:row>130</xdr:row>
      <xdr:rowOff>154722</xdr:rowOff>
    </xdr:from>
    <xdr:to>
      <xdr:col>27</xdr:col>
      <xdr:colOff>70169</xdr:colOff>
      <xdr:row>146</xdr:row>
      <xdr:rowOff>77447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C5421398-1BF0-2748-8634-C1CFE0C150FC}"/>
            </a:ext>
          </a:extLst>
        </xdr:cNvPr>
        <xdr:cNvSpPr/>
      </xdr:nvSpPr>
      <xdr:spPr>
        <a:xfrm>
          <a:off x="9638659" y="25770622"/>
          <a:ext cx="4645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oneCellAnchor>
    <xdr:from>
      <xdr:col>21</xdr:col>
      <xdr:colOff>251705</xdr:colOff>
      <xdr:row>125</xdr:row>
      <xdr:rowOff>184525</xdr:rowOff>
    </xdr:from>
    <xdr:ext cx="1425968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2" name="TextBox 51">
              <a:extLst>
                <a:ext uri="{FF2B5EF4-FFF2-40B4-BE49-F238E27FC236}">
                  <a16:creationId xmlns:a16="http://schemas.microsoft.com/office/drawing/2014/main" id="{4DD92B7D-25BF-A74E-8E6E-1FF229F9178B}"/>
                </a:ext>
              </a:extLst>
            </xdr:cNvPr>
            <xdr:cNvSpPr txBox="1"/>
          </xdr:nvSpPr>
          <xdr:spPr>
            <a:xfrm>
              <a:off x="8151105" y="247844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2" name="TextBox 51">
              <a:extLst>
                <a:ext uri="{FF2B5EF4-FFF2-40B4-BE49-F238E27FC236}">
                  <a16:creationId xmlns:a16="http://schemas.microsoft.com/office/drawing/2014/main" id="{4DD92B7D-25BF-A74E-8E6E-1FF229F9178B}"/>
                </a:ext>
              </a:extLst>
            </xdr:cNvPr>
            <xdr:cNvSpPr txBox="1"/>
          </xdr:nvSpPr>
          <xdr:spPr>
            <a:xfrm>
              <a:off x="8151105" y="247844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𝐶_𝑡=𝐶_(𝑡−1)∗𝐹_𝑡+(𝐶_𝑡 ) ̃∗𝐼_𝑡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75821</xdr:colOff>
      <xdr:row>97</xdr:row>
      <xdr:rowOff>0</xdr:rowOff>
    </xdr:from>
    <xdr:ext cx="18453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B897A529-A74C-824D-B6B5-9238E19B4244}"/>
                </a:ext>
              </a:extLst>
            </xdr:cNvPr>
            <xdr:cNvSpPr txBox="1"/>
          </xdr:nvSpPr>
          <xdr:spPr>
            <a:xfrm>
              <a:off x="8330821" y="189103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B897A529-A74C-824D-B6B5-9238E19B4244}"/>
                </a:ext>
              </a:extLst>
            </xdr:cNvPr>
            <xdr:cNvSpPr txBox="1"/>
          </xdr:nvSpPr>
          <xdr:spPr>
            <a:xfrm>
              <a:off x="8330821" y="189103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62363</xdr:colOff>
      <xdr:row>97</xdr:row>
      <xdr:rowOff>5497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4A72A168-E239-4E42-BFB6-02EB6953056F}"/>
                </a:ext>
              </a:extLst>
            </xdr:cNvPr>
            <xdr:cNvSpPr txBox="1"/>
          </xdr:nvSpPr>
          <xdr:spPr>
            <a:xfrm>
              <a:off x="5015363" y="189157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4A72A168-E239-4E42-BFB6-02EB6953056F}"/>
                </a:ext>
              </a:extLst>
            </xdr:cNvPr>
            <xdr:cNvSpPr txBox="1"/>
          </xdr:nvSpPr>
          <xdr:spPr>
            <a:xfrm>
              <a:off x="5015363" y="189157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76579</xdr:colOff>
      <xdr:row>106</xdr:row>
      <xdr:rowOff>758</xdr:rowOff>
    </xdr:from>
    <xdr:ext cx="183512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B3B36ED9-6D4B-3C4C-A19C-513D5FC02847}"/>
                </a:ext>
              </a:extLst>
            </xdr:cNvPr>
            <xdr:cNvSpPr txBox="1"/>
          </xdr:nvSpPr>
          <xdr:spPr>
            <a:xfrm>
              <a:off x="8331579" y="20739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B3B36ED9-6D4B-3C4C-A19C-513D5FC02847}"/>
                </a:ext>
              </a:extLst>
            </xdr:cNvPr>
            <xdr:cNvSpPr txBox="1"/>
          </xdr:nvSpPr>
          <xdr:spPr>
            <a:xfrm>
              <a:off x="8331579" y="20739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63121</xdr:colOff>
      <xdr:row>106</xdr:row>
      <xdr:rowOff>6255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6" name="TextBox 55">
              <a:extLst>
                <a:ext uri="{FF2B5EF4-FFF2-40B4-BE49-F238E27FC236}">
                  <a16:creationId xmlns:a16="http://schemas.microsoft.com/office/drawing/2014/main" id="{E11CDFC6-0B1F-4A44-AE97-DD5ABF8896B0}"/>
                </a:ext>
              </a:extLst>
            </xdr:cNvPr>
            <xdr:cNvSpPr txBox="1"/>
          </xdr:nvSpPr>
          <xdr:spPr>
            <a:xfrm>
              <a:off x="5016121" y="20745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6" name="TextBox 55">
              <a:extLst>
                <a:ext uri="{FF2B5EF4-FFF2-40B4-BE49-F238E27FC236}">
                  <a16:creationId xmlns:a16="http://schemas.microsoft.com/office/drawing/2014/main" id="{E11CDFC6-0B1F-4A44-AE97-DD5ABF8896B0}"/>
                </a:ext>
              </a:extLst>
            </xdr:cNvPr>
            <xdr:cNvSpPr txBox="1"/>
          </xdr:nvSpPr>
          <xdr:spPr>
            <a:xfrm>
              <a:off x="5016121" y="20745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72598</xdr:colOff>
      <xdr:row>115</xdr:row>
      <xdr:rowOff>1516</xdr:rowOff>
    </xdr:from>
    <xdr:ext cx="16004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019677E3-74D4-E344-AEC7-EA3B0EC381E8}"/>
                </a:ext>
              </a:extLst>
            </xdr:cNvPr>
            <xdr:cNvSpPr txBox="1"/>
          </xdr:nvSpPr>
          <xdr:spPr>
            <a:xfrm>
              <a:off x="8327598" y="225694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019677E3-74D4-E344-AEC7-EA3B0EC381E8}"/>
                </a:ext>
              </a:extLst>
            </xdr:cNvPr>
            <xdr:cNvSpPr txBox="1"/>
          </xdr:nvSpPr>
          <xdr:spPr>
            <a:xfrm>
              <a:off x="8327598" y="225694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82834</xdr:colOff>
      <xdr:row>138</xdr:row>
      <xdr:rowOff>187087</xdr:rowOff>
    </xdr:from>
    <xdr:ext cx="19095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A7B00010-C693-3345-93B7-861233283376}"/>
                </a:ext>
              </a:extLst>
            </xdr:cNvPr>
            <xdr:cNvSpPr txBox="1"/>
          </xdr:nvSpPr>
          <xdr:spPr>
            <a:xfrm>
              <a:off x="8337834" y="274285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A7B00010-C693-3345-93B7-861233283376}"/>
                </a:ext>
              </a:extLst>
            </xdr:cNvPr>
            <xdr:cNvSpPr txBox="1"/>
          </xdr:nvSpPr>
          <xdr:spPr>
            <a:xfrm>
              <a:off x="8337834" y="274285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69376</xdr:colOff>
      <xdr:row>139</xdr:row>
      <xdr:rowOff>3032</xdr:rowOff>
    </xdr:from>
    <xdr:ext cx="23461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CA388410-7F6D-BC4F-B60F-D2DA65D1F377}"/>
                </a:ext>
              </a:extLst>
            </xdr:cNvPr>
            <xdr:cNvSpPr txBox="1"/>
          </xdr:nvSpPr>
          <xdr:spPr>
            <a:xfrm>
              <a:off x="5022376" y="274477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CA388410-7F6D-BC4F-B60F-D2DA65D1F377}"/>
                </a:ext>
              </a:extLst>
            </xdr:cNvPr>
            <xdr:cNvSpPr txBox="1"/>
          </xdr:nvSpPr>
          <xdr:spPr>
            <a:xfrm>
              <a:off x="5022376" y="274477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182160</xdr:colOff>
      <xdr:row>147</xdr:row>
      <xdr:rowOff>99045</xdr:rowOff>
    </xdr:from>
    <xdr:ext cx="7786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98593A98-395B-694F-A2AF-F2ABE3C010CC}"/>
                </a:ext>
              </a:extLst>
            </xdr:cNvPr>
            <xdr:cNvSpPr txBox="1"/>
          </xdr:nvSpPr>
          <xdr:spPr>
            <a:xfrm>
              <a:off x="8792760" y="291693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98593A98-395B-694F-A2AF-F2ABE3C010CC}"/>
                </a:ext>
              </a:extLst>
            </xdr:cNvPr>
            <xdr:cNvSpPr txBox="1"/>
          </xdr:nvSpPr>
          <xdr:spPr>
            <a:xfrm>
              <a:off x="8792760" y="291693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𝐻_𝑡=𝑆_𝑡∗𝑂_𝑡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23649</xdr:colOff>
      <xdr:row>132</xdr:row>
      <xdr:rowOff>174950</xdr:rowOff>
    </xdr:from>
    <xdr:ext cx="8763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5A130AD5-09BC-2646-945B-5AE54DDF7A79}"/>
                </a:ext>
              </a:extLst>
            </xdr:cNvPr>
            <xdr:cNvSpPr txBox="1"/>
          </xdr:nvSpPr>
          <xdr:spPr>
            <a:xfrm>
              <a:off x="8634249" y="261972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n-US" sz="1100" b="0" i="0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tanh</m:t>
                    </m:r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⁡(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5A130AD5-09BC-2646-945B-5AE54DDF7A79}"/>
                </a:ext>
              </a:extLst>
            </xdr:cNvPr>
            <xdr:cNvSpPr txBox="1"/>
          </xdr:nvSpPr>
          <xdr:spPr>
            <a:xfrm>
              <a:off x="8634249" y="261972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𝑆_𝑡=tanh⁡(𝐶_𝑡)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31305</xdr:colOff>
      <xdr:row>89</xdr:row>
      <xdr:rowOff>33120</xdr:rowOff>
    </xdr:from>
    <xdr:ext cx="32201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" name="TextBox 31">
              <a:extLst>
                <a:ext uri="{FF2B5EF4-FFF2-40B4-BE49-F238E27FC236}">
                  <a16:creationId xmlns:a16="http://schemas.microsoft.com/office/drawing/2014/main" id="{3174A6B0-6663-1344-97A3-065437118378}"/>
                </a:ext>
              </a:extLst>
            </xdr:cNvPr>
            <xdr:cNvSpPr txBox="1"/>
          </xdr:nvSpPr>
          <xdr:spPr>
            <a:xfrm>
              <a:off x="8641905" y="173178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2" name="TextBox 31">
              <a:extLst>
                <a:ext uri="{FF2B5EF4-FFF2-40B4-BE49-F238E27FC236}">
                  <a16:creationId xmlns:a16="http://schemas.microsoft.com/office/drawing/2014/main" id="{3174A6B0-6663-1344-97A3-065437118378}"/>
                </a:ext>
              </a:extLst>
            </xdr:cNvPr>
            <xdr:cNvSpPr txBox="1"/>
          </xdr:nvSpPr>
          <xdr:spPr>
            <a:xfrm>
              <a:off x="8641905" y="173178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𝐻_(𝑡−1)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27639</xdr:colOff>
      <xdr:row>95</xdr:row>
      <xdr:rowOff>116505</xdr:rowOff>
    </xdr:from>
    <xdr:ext cx="148322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38F47024-658E-DE4A-AC10-11E575D7DB5E}"/>
                </a:ext>
              </a:extLst>
            </xdr:cNvPr>
            <xdr:cNvSpPr txBox="1"/>
          </xdr:nvSpPr>
          <xdr:spPr>
            <a:xfrm>
              <a:off x="7571439" y="186204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38F47024-658E-DE4A-AC10-11E575D7DB5E}"/>
                </a:ext>
              </a:extLst>
            </xdr:cNvPr>
            <xdr:cNvSpPr txBox="1"/>
          </xdr:nvSpPr>
          <xdr:spPr>
            <a:xfrm>
              <a:off x="7571439" y="186204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𝑍_𝐹=𝑊_𝐹 [𝑋_𝑡 〖;𝐻〗_(𝑡−1) ]+𝑏_𝐹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88786</xdr:colOff>
      <xdr:row>96</xdr:row>
      <xdr:rowOff>186669</xdr:rowOff>
    </xdr:from>
    <xdr:ext cx="19242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4" name="TextBox 63">
              <a:extLst>
                <a:ext uri="{FF2B5EF4-FFF2-40B4-BE49-F238E27FC236}">
                  <a16:creationId xmlns:a16="http://schemas.microsoft.com/office/drawing/2014/main" id="{2C1DBBE4-B2B3-8C42-B5C4-D37857A29A5D}"/>
                </a:ext>
              </a:extLst>
            </xdr:cNvPr>
            <xdr:cNvSpPr txBox="1"/>
          </xdr:nvSpPr>
          <xdr:spPr>
            <a:xfrm>
              <a:off x="9054986" y="18893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4" name="TextBox 63">
              <a:extLst>
                <a:ext uri="{FF2B5EF4-FFF2-40B4-BE49-F238E27FC236}">
                  <a16:creationId xmlns:a16="http://schemas.microsoft.com/office/drawing/2014/main" id="{2C1DBBE4-B2B3-8C42-B5C4-D37857A29A5D}"/>
                </a:ext>
              </a:extLst>
            </xdr:cNvPr>
            <xdr:cNvSpPr txBox="1"/>
          </xdr:nvSpPr>
          <xdr:spPr>
            <a:xfrm>
              <a:off x="9054986" y="18893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39529</xdr:colOff>
      <xdr:row>104</xdr:row>
      <xdr:rowOff>133798</xdr:rowOff>
    </xdr:from>
    <xdr:ext cx="151438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C697A1C0-FFAE-6946-8B1F-22680ACA024E}"/>
                </a:ext>
              </a:extLst>
            </xdr:cNvPr>
            <xdr:cNvSpPr txBox="1"/>
          </xdr:nvSpPr>
          <xdr:spPr>
            <a:xfrm>
              <a:off x="7583329" y="204664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C697A1C0-FFAE-6946-8B1F-22680ACA024E}"/>
                </a:ext>
              </a:extLst>
            </xdr:cNvPr>
            <xdr:cNvSpPr txBox="1"/>
          </xdr:nvSpPr>
          <xdr:spPr>
            <a:xfrm>
              <a:off x="7583329" y="204664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𝑍_𝐶=𝑊_𝐶 [𝑋_𝑡 〖;𝐻〗_(𝑡−1) ]+𝑏_𝐶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84463</xdr:colOff>
      <xdr:row>105</xdr:row>
      <xdr:rowOff>187749</xdr:rowOff>
    </xdr:from>
    <xdr:ext cx="19139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82C6BD37-CC7C-454D-AEC4-A49EE8BECAAE}"/>
                </a:ext>
              </a:extLst>
            </xdr:cNvPr>
            <xdr:cNvSpPr txBox="1"/>
          </xdr:nvSpPr>
          <xdr:spPr>
            <a:xfrm>
              <a:off x="9050663" y="207236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82C6BD37-CC7C-454D-AEC4-A49EE8BECAAE}"/>
                </a:ext>
              </a:extLst>
            </xdr:cNvPr>
            <xdr:cNvSpPr txBox="1"/>
          </xdr:nvSpPr>
          <xdr:spPr>
            <a:xfrm>
              <a:off x="9050663" y="207236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85544</xdr:colOff>
      <xdr:row>115</xdr:row>
      <xdr:rowOff>5085</xdr:rowOff>
    </xdr:from>
    <xdr:ext cx="16793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7FCF3327-BEEB-2049-AB7E-ED644DB9E05E}"/>
                </a:ext>
              </a:extLst>
            </xdr:cNvPr>
            <xdr:cNvSpPr txBox="1"/>
          </xdr:nvSpPr>
          <xdr:spPr>
            <a:xfrm>
              <a:off x="9051744" y="225729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7FCF3327-BEEB-2049-AB7E-ED644DB9E05E}"/>
                </a:ext>
              </a:extLst>
            </xdr:cNvPr>
            <xdr:cNvSpPr txBox="1"/>
          </xdr:nvSpPr>
          <xdr:spPr>
            <a:xfrm>
              <a:off x="9051744" y="225729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75818</xdr:colOff>
      <xdr:row>139</xdr:row>
      <xdr:rowOff>763</xdr:rowOff>
    </xdr:from>
    <xdr:ext cx="19883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FD5C4AA8-B687-DA42-8DBC-0A95738344EA}"/>
                </a:ext>
              </a:extLst>
            </xdr:cNvPr>
            <xdr:cNvSpPr txBox="1"/>
          </xdr:nvSpPr>
          <xdr:spPr>
            <a:xfrm>
              <a:off x="9042018" y="274454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FD5C4AA8-B687-DA42-8DBC-0A95738344EA}"/>
                </a:ext>
              </a:extLst>
            </xdr:cNvPr>
            <xdr:cNvSpPr txBox="1"/>
          </xdr:nvSpPr>
          <xdr:spPr>
            <a:xfrm>
              <a:off x="9042018" y="274454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46014</xdr:colOff>
      <xdr:row>113</xdr:row>
      <xdr:rowOff>167305</xdr:rowOff>
    </xdr:from>
    <xdr:ext cx="140974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9" name="TextBox 68">
              <a:extLst>
                <a:ext uri="{FF2B5EF4-FFF2-40B4-BE49-F238E27FC236}">
                  <a16:creationId xmlns:a16="http://schemas.microsoft.com/office/drawing/2014/main" id="{C2F25F9B-F804-9A44-8ADE-274CE4B255F2}"/>
                </a:ext>
              </a:extLst>
            </xdr:cNvPr>
            <xdr:cNvSpPr txBox="1"/>
          </xdr:nvSpPr>
          <xdr:spPr>
            <a:xfrm>
              <a:off x="7589814" y="223288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69" name="TextBox 68">
              <a:extLst>
                <a:ext uri="{FF2B5EF4-FFF2-40B4-BE49-F238E27FC236}">
                  <a16:creationId xmlns:a16="http://schemas.microsoft.com/office/drawing/2014/main" id="{C2F25F9B-F804-9A44-8ADE-274CE4B255F2}"/>
                </a:ext>
              </a:extLst>
            </xdr:cNvPr>
            <xdr:cNvSpPr txBox="1"/>
          </xdr:nvSpPr>
          <xdr:spPr>
            <a:xfrm>
              <a:off x="7589814" y="223288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𝑍_𝐼=𝑊_𝐼 [𝑋_𝑡 〖;𝐻〗_(𝑡−1) ]+𝑏_𝐼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47095</xdr:colOff>
      <xdr:row>137</xdr:row>
      <xdr:rowOff>146768</xdr:rowOff>
    </xdr:from>
    <xdr:ext cx="150246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0" name="TextBox 69">
              <a:extLst>
                <a:ext uri="{FF2B5EF4-FFF2-40B4-BE49-F238E27FC236}">
                  <a16:creationId xmlns:a16="http://schemas.microsoft.com/office/drawing/2014/main" id="{A5264F1A-3633-9D4C-BA68-84B91733EF28}"/>
                </a:ext>
              </a:extLst>
            </xdr:cNvPr>
            <xdr:cNvSpPr txBox="1"/>
          </xdr:nvSpPr>
          <xdr:spPr>
            <a:xfrm>
              <a:off x="7590895" y="271850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70" name="TextBox 69">
              <a:extLst>
                <a:ext uri="{FF2B5EF4-FFF2-40B4-BE49-F238E27FC236}">
                  <a16:creationId xmlns:a16="http://schemas.microsoft.com/office/drawing/2014/main" id="{A5264F1A-3633-9D4C-BA68-84B91733EF28}"/>
                </a:ext>
              </a:extLst>
            </xdr:cNvPr>
            <xdr:cNvSpPr txBox="1"/>
          </xdr:nvSpPr>
          <xdr:spPr>
            <a:xfrm>
              <a:off x="7590895" y="271850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𝑍_𝑂=𝑊_𝑂 [𝑋_𝑡 〖;𝐻〗_(𝑡−1) ]+𝑏_𝑂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59140</xdr:colOff>
      <xdr:row>115</xdr:row>
      <xdr:rowOff>7013</xdr:rowOff>
    </xdr:from>
    <xdr:ext cx="2037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1" name="TextBox 70">
              <a:extLst>
                <a:ext uri="{FF2B5EF4-FFF2-40B4-BE49-F238E27FC236}">
                  <a16:creationId xmlns:a16="http://schemas.microsoft.com/office/drawing/2014/main" id="{712F80FA-69DB-494D-91AB-7EAAEF2A0123}"/>
                </a:ext>
              </a:extLst>
            </xdr:cNvPr>
            <xdr:cNvSpPr txBox="1"/>
          </xdr:nvSpPr>
          <xdr:spPr>
            <a:xfrm>
              <a:off x="5012140" y="225749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71" name="TextBox 70">
              <a:extLst>
                <a:ext uri="{FF2B5EF4-FFF2-40B4-BE49-F238E27FC236}">
                  <a16:creationId xmlns:a16="http://schemas.microsoft.com/office/drawing/2014/main" id="{712F80FA-69DB-494D-91AB-7EAAEF2A0123}"/>
                </a:ext>
              </a:extLst>
            </xdr:cNvPr>
            <xdr:cNvSpPr txBox="1"/>
          </xdr:nvSpPr>
          <xdr:spPr>
            <a:xfrm>
              <a:off x="5012140" y="225749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24</xdr:col>
      <xdr:colOff>158751</xdr:colOff>
      <xdr:row>77</xdr:row>
      <xdr:rowOff>84666</xdr:rowOff>
    </xdr:from>
    <xdr:to>
      <xdr:col>26</xdr:col>
      <xdr:colOff>201084</xdr:colOff>
      <xdr:row>82</xdr:row>
      <xdr:rowOff>105832</xdr:rowOff>
    </xdr:to>
    <xdr:cxnSp macro="">
      <xdr:nvCxnSpPr>
        <xdr:cNvPr id="72" name="Curved Connector 71">
          <a:extLst>
            <a:ext uri="{FF2B5EF4-FFF2-40B4-BE49-F238E27FC236}">
              <a16:creationId xmlns:a16="http://schemas.microsoft.com/office/drawing/2014/main" id="{DD785B7C-8D07-CB49-93EB-962EA5E85142}"/>
            </a:ext>
          </a:extLst>
        </xdr:cNvPr>
        <xdr:cNvCxnSpPr/>
      </xdr:nvCxnSpPr>
      <xdr:spPr>
        <a:xfrm rot="5400000">
          <a:off x="8983135" y="15072782"/>
          <a:ext cx="10371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318851</xdr:colOff>
      <xdr:row>88</xdr:row>
      <xdr:rowOff>102441</xdr:rowOff>
    </xdr:from>
    <xdr:to>
      <xdr:col>32</xdr:col>
      <xdr:colOff>48639</xdr:colOff>
      <xdr:row>123</xdr:row>
      <xdr:rowOff>19185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92E12125-6807-8041-A0EF-A19EC241F36E}"/>
            </a:ext>
          </a:extLst>
        </xdr:cNvPr>
        <xdr:cNvSpPr/>
      </xdr:nvSpPr>
      <xdr:spPr>
        <a:xfrm>
          <a:off x="11888551" y="171839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30</xdr:col>
      <xdr:colOff>316859</xdr:colOff>
      <xdr:row>130</xdr:row>
      <xdr:rowOff>154722</xdr:rowOff>
    </xdr:from>
    <xdr:to>
      <xdr:col>32</xdr:col>
      <xdr:colOff>70169</xdr:colOff>
      <xdr:row>146</xdr:row>
      <xdr:rowOff>77447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A2338FFF-047E-7C40-A309-1D003F6FF9E3}"/>
            </a:ext>
          </a:extLst>
        </xdr:cNvPr>
        <xdr:cNvSpPr/>
      </xdr:nvSpPr>
      <xdr:spPr>
        <a:xfrm>
          <a:off x="11886559" y="257706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205317</xdr:colOff>
      <xdr:row>77</xdr:row>
      <xdr:rowOff>110067</xdr:rowOff>
    </xdr:from>
    <xdr:to>
      <xdr:col>31</xdr:col>
      <xdr:colOff>205317</xdr:colOff>
      <xdr:row>82</xdr:row>
      <xdr:rowOff>131233</xdr:rowOff>
    </xdr:to>
    <xdr:cxnSp macro="">
      <xdr:nvCxnSpPr>
        <xdr:cNvPr id="75" name="Curved Connector 74">
          <a:extLst>
            <a:ext uri="{FF2B5EF4-FFF2-40B4-BE49-F238E27FC236}">
              <a16:creationId xmlns:a16="http://schemas.microsoft.com/office/drawing/2014/main" id="{6F0B9CE5-191C-FC4A-B34E-F6864168EE5A}"/>
            </a:ext>
          </a:extLst>
        </xdr:cNvPr>
        <xdr:cNvCxnSpPr/>
      </xdr:nvCxnSpPr>
      <xdr:spPr>
        <a:xfrm rot="5400000">
          <a:off x="11256434" y="150939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52917</xdr:colOff>
      <xdr:row>89</xdr:row>
      <xdr:rowOff>31750</xdr:rowOff>
    </xdr:from>
    <xdr:to>
      <xdr:col>28</xdr:col>
      <xdr:colOff>264583</xdr:colOff>
      <xdr:row>149</xdr:row>
      <xdr:rowOff>137585</xdr:rowOff>
    </xdr:to>
    <xdr:sp macro="" textlink="">
      <xdr:nvSpPr>
        <xdr:cNvPr id="76" name="Freeform 75">
          <a:extLst>
            <a:ext uri="{FF2B5EF4-FFF2-40B4-BE49-F238E27FC236}">
              <a16:creationId xmlns:a16="http://schemas.microsoft.com/office/drawing/2014/main" id="{2776DE88-444C-9849-A69B-27D5A21C367F}"/>
            </a:ext>
          </a:extLst>
        </xdr:cNvPr>
        <xdr:cNvSpPr/>
      </xdr:nvSpPr>
      <xdr:spPr>
        <a:xfrm>
          <a:off x="10085917" y="17316450"/>
          <a:ext cx="1075266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318851</xdr:colOff>
      <xdr:row>88</xdr:row>
      <xdr:rowOff>102441</xdr:rowOff>
    </xdr:from>
    <xdr:to>
      <xdr:col>36</xdr:col>
      <xdr:colOff>48639</xdr:colOff>
      <xdr:row>123</xdr:row>
      <xdr:rowOff>19185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F3892552-B9D9-9F46-B3B4-BF5A85C26F65}"/>
            </a:ext>
          </a:extLst>
        </xdr:cNvPr>
        <xdr:cNvSpPr/>
      </xdr:nvSpPr>
      <xdr:spPr>
        <a:xfrm>
          <a:off x="13412551" y="171839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34</xdr:col>
      <xdr:colOff>316859</xdr:colOff>
      <xdr:row>130</xdr:row>
      <xdr:rowOff>154722</xdr:rowOff>
    </xdr:from>
    <xdr:to>
      <xdr:col>36</xdr:col>
      <xdr:colOff>70169</xdr:colOff>
      <xdr:row>146</xdr:row>
      <xdr:rowOff>77447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B1BF6514-C0A6-0D4E-BAD4-C1B614883A30}"/>
            </a:ext>
          </a:extLst>
        </xdr:cNvPr>
        <xdr:cNvSpPr/>
      </xdr:nvSpPr>
      <xdr:spPr>
        <a:xfrm>
          <a:off x="13410559" y="257706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33</xdr:col>
      <xdr:colOff>205317</xdr:colOff>
      <xdr:row>77</xdr:row>
      <xdr:rowOff>110067</xdr:rowOff>
    </xdr:from>
    <xdr:to>
      <xdr:col>35</xdr:col>
      <xdr:colOff>205317</xdr:colOff>
      <xdr:row>82</xdr:row>
      <xdr:rowOff>131233</xdr:rowOff>
    </xdr:to>
    <xdr:cxnSp macro="">
      <xdr:nvCxnSpPr>
        <xdr:cNvPr id="79" name="Curved Connector 78">
          <a:extLst>
            <a:ext uri="{FF2B5EF4-FFF2-40B4-BE49-F238E27FC236}">
              <a16:creationId xmlns:a16="http://schemas.microsoft.com/office/drawing/2014/main" id="{EA442890-00BF-F34A-A7F2-425A9E5E07BC}"/>
            </a:ext>
          </a:extLst>
        </xdr:cNvPr>
        <xdr:cNvCxnSpPr/>
      </xdr:nvCxnSpPr>
      <xdr:spPr>
        <a:xfrm rot="5400000">
          <a:off x="12780434" y="150939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63500</xdr:colOff>
      <xdr:row>90</xdr:row>
      <xdr:rowOff>63499</xdr:rowOff>
    </xdr:from>
    <xdr:to>
      <xdr:col>30</xdr:col>
      <xdr:colOff>346297</xdr:colOff>
      <xdr:row>125</xdr:row>
      <xdr:rowOff>105834</xdr:rowOff>
    </xdr:to>
    <xdr:sp macro="" textlink="">
      <xdr:nvSpPr>
        <xdr:cNvPr id="80" name="Freeform 79">
          <a:extLst>
            <a:ext uri="{FF2B5EF4-FFF2-40B4-BE49-F238E27FC236}">
              <a16:creationId xmlns:a16="http://schemas.microsoft.com/office/drawing/2014/main" id="{D9D74771-1D1B-3243-A4BC-699C2C3E52C6}"/>
            </a:ext>
          </a:extLst>
        </xdr:cNvPr>
        <xdr:cNvSpPr/>
      </xdr:nvSpPr>
      <xdr:spPr>
        <a:xfrm>
          <a:off x="10096500" y="17551399"/>
          <a:ext cx="1819497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52917</xdr:colOff>
      <xdr:row>90</xdr:row>
      <xdr:rowOff>99482</xdr:rowOff>
    </xdr:from>
    <xdr:to>
      <xdr:col>34</xdr:col>
      <xdr:colOff>329363</xdr:colOff>
      <xdr:row>125</xdr:row>
      <xdr:rowOff>141817</xdr:rowOff>
    </xdr:to>
    <xdr:sp macro="" textlink="">
      <xdr:nvSpPr>
        <xdr:cNvPr id="81" name="Freeform 80">
          <a:extLst>
            <a:ext uri="{FF2B5EF4-FFF2-40B4-BE49-F238E27FC236}">
              <a16:creationId xmlns:a16="http://schemas.microsoft.com/office/drawing/2014/main" id="{5F88CF0E-6ADA-C54A-9751-45531AFFB79E}"/>
            </a:ext>
          </a:extLst>
        </xdr:cNvPr>
        <xdr:cNvSpPr/>
      </xdr:nvSpPr>
      <xdr:spPr>
        <a:xfrm>
          <a:off x="12384617" y="17587382"/>
          <a:ext cx="1038446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31749</xdr:colOff>
      <xdr:row>89</xdr:row>
      <xdr:rowOff>35984</xdr:rowOff>
    </xdr:from>
    <xdr:to>
      <xdr:col>32</xdr:col>
      <xdr:colOff>353482</xdr:colOff>
      <xdr:row>149</xdr:row>
      <xdr:rowOff>141819</xdr:rowOff>
    </xdr:to>
    <xdr:sp macro="" textlink="">
      <xdr:nvSpPr>
        <xdr:cNvPr id="82" name="Freeform 81">
          <a:extLst>
            <a:ext uri="{FF2B5EF4-FFF2-40B4-BE49-F238E27FC236}">
              <a16:creationId xmlns:a16="http://schemas.microsoft.com/office/drawing/2014/main" id="{4827D1DA-65EC-B34E-AF39-B4F79CCE2430}"/>
            </a:ext>
          </a:extLst>
        </xdr:cNvPr>
        <xdr:cNvSpPr/>
      </xdr:nvSpPr>
      <xdr:spPr>
        <a:xfrm>
          <a:off x="12363449" y="17320684"/>
          <a:ext cx="321733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318851</xdr:colOff>
      <xdr:row>88</xdr:row>
      <xdr:rowOff>102441</xdr:rowOff>
    </xdr:from>
    <xdr:to>
      <xdr:col>40</xdr:col>
      <xdr:colOff>48639</xdr:colOff>
      <xdr:row>123</xdr:row>
      <xdr:rowOff>19185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71A1B186-5CBA-F14C-8FAA-28A468C69DF5}"/>
            </a:ext>
          </a:extLst>
        </xdr:cNvPr>
        <xdr:cNvSpPr/>
      </xdr:nvSpPr>
      <xdr:spPr>
        <a:xfrm>
          <a:off x="14936551" y="171839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316859</xdr:colOff>
      <xdr:row>130</xdr:row>
      <xdr:rowOff>154722</xdr:rowOff>
    </xdr:from>
    <xdr:to>
      <xdr:col>40</xdr:col>
      <xdr:colOff>70169</xdr:colOff>
      <xdr:row>146</xdr:row>
      <xdr:rowOff>77447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33C5D15D-6267-AE4A-88CE-6B6A1D94794F}"/>
            </a:ext>
          </a:extLst>
        </xdr:cNvPr>
        <xdr:cNvSpPr/>
      </xdr:nvSpPr>
      <xdr:spPr>
        <a:xfrm>
          <a:off x="14934559" y="257706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37</xdr:col>
      <xdr:colOff>205317</xdr:colOff>
      <xdr:row>77</xdr:row>
      <xdr:rowOff>110067</xdr:rowOff>
    </xdr:from>
    <xdr:to>
      <xdr:col>39</xdr:col>
      <xdr:colOff>205317</xdr:colOff>
      <xdr:row>82</xdr:row>
      <xdr:rowOff>131233</xdr:rowOff>
    </xdr:to>
    <xdr:cxnSp macro="">
      <xdr:nvCxnSpPr>
        <xdr:cNvPr id="85" name="Curved Connector 84">
          <a:extLst>
            <a:ext uri="{FF2B5EF4-FFF2-40B4-BE49-F238E27FC236}">
              <a16:creationId xmlns:a16="http://schemas.microsoft.com/office/drawing/2014/main" id="{07E91C5C-D5FE-C54F-ADAC-284A34EC890C}"/>
            </a:ext>
          </a:extLst>
        </xdr:cNvPr>
        <xdr:cNvCxnSpPr/>
      </xdr:nvCxnSpPr>
      <xdr:spPr>
        <a:xfrm rot="5400000">
          <a:off x="14304434" y="150939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52917</xdr:colOff>
      <xdr:row>90</xdr:row>
      <xdr:rowOff>99482</xdr:rowOff>
    </xdr:from>
    <xdr:to>
      <xdr:col>38</xdr:col>
      <xdr:colOff>329363</xdr:colOff>
      <xdr:row>125</xdr:row>
      <xdr:rowOff>141817</xdr:rowOff>
    </xdr:to>
    <xdr:sp macro="" textlink="">
      <xdr:nvSpPr>
        <xdr:cNvPr id="86" name="Freeform 85">
          <a:extLst>
            <a:ext uri="{FF2B5EF4-FFF2-40B4-BE49-F238E27FC236}">
              <a16:creationId xmlns:a16="http://schemas.microsoft.com/office/drawing/2014/main" id="{5BF24FE9-60A6-FD4B-8529-FB3183B14293}"/>
            </a:ext>
          </a:extLst>
        </xdr:cNvPr>
        <xdr:cNvSpPr/>
      </xdr:nvSpPr>
      <xdr:spPr>
        <a:xfrm>
          <a:off x="13908617" y="17587382"/>
          <a:ext cx="1038446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4232</xdr:colOff>
      <xdr:row>89</xdr:row>
      <xdr:rowOff>19051</xdr:rowOff>
    </xdr:from>
    <xdr:to>
      <xdr:col>36</xdr:col>
      <xdr:colOff>325965</xdr:colOff>
      <xdr:row>149</xdr:row>
      <xdr:rowOff>124886</xdr:rowOff>
    </xdr:to>
    <xdr:sp macro="" textlink="">
      <xdr:nvSpPr>
        <xdr:cNvPr id="87" name="Freeform 86">
          <a:extLst>
            <a:ext uri="{FF2B5EF4-FFF2-40B4-BE49-F238E27FC236}">
              <a16:creationId xmlns:a16="http://schemas.microsoft.com/office/drawing/2014/main" id="{044E284B-5F30-AC40-B170-E4DF1E1484DB}"/>
            </a:ext>
          </a:extLst>
        </xdr:cNvPr>
        <xdr:cNvSpPr/>
      </xdr:nvSpPr>
      <xdr:spPr>
        <a:xfrm>
          <a:off x="13859932" y="17303751"/>
          <a:ext cx="321733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284078</xdr:colOff>
      <xdr:row>7</xdr:row>
      <xdr:rowOff>91808</xdr:rowOff>
    </xdr:from>
    <xdr:to>
      <xdr:col>41</xdr:col>
      <xdr:colOff>267367</xdr:colOff>
      <xdr:row>232</xdr:row>
      <xdr:rowOff>1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11B411D4-DDBB-5745-821F-AFD190F5CBAF}"/>
            </a:ext>
          </a:extLst>
        </xdr:cNvPr>
        <xdr:cNvSpPr/>
      </xdr:nvSpPr>
      <xdr:spPr>
        <a:xfrm>
          <a:off x="1427078" y="1577708"/>
          <a:ext cx="14600989" cy="44764593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Encoder</a:t>
          </a:r>
        </a:p>
      </xdr:txBody>
    </xdr:sp>
    <xdr:clientData/>
  </xdr:twoCellAnchor>
  <xdr:twoCellAnchor>
    <xdr:from>
      <xdr:col>8</xdr:col>
      <xdr:colOff>372209</xdr:colOff>
      <xdr:row>88</xdr:row>
      <xdr:rowOff>146537</xdr:rowOff>
    </xdr:from>
    <xdr:to>
      <xdr:col>40</xdr:col>
      <xdr:colOff>383932</xdr:colOff>
      <xdr:row>154</xdr:row>
      <xdr:rowOff>97692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799E8E52-CE98-374E-B557-AB24A298B5A2}"/>
            </a:ext>
          </a:extLst>
        </xdr:cNvPr>
        <xdr:cNvSpPr/>
      </xdr:nvSpPr>
      <xdr:spPr>
        <a:xfrm>
          <a:off x="3420209" y="17228037"/>
          <a:ext cx="12343423" cy="13362355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LSTM</a:t>
          </a:r>
          <a:endParaRPr lang="en-US" sz="3200" kern="1200"/>
        </a:p>
      </xdr:txBody>
    </xdr:sp>
    <xdr:clientData/>
  </xdr:twoCellAnchor>
  <xdr:oneCellAnchor>
    <xdr:from>
      <xdr:col>23</xdr:col>
      <xdr:colOff>65750</xdr:colOff>
      <xdr:row>83</xdr:row>
      <xdr:rowOff>21769</xdr:rowOff>
    </xdr:from>
    <xdr:ext cx="17786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0" name="TextBox 89">
              <a:extLst>
                <a:ext uri="{FF2B5EF4-FFF2-40B4-BE49-F238E27FC236}">
                  <a16:creationId xmlns:a16="http://schemas.microsoft.com/office/drawing/2014/main" id="{EDE3E22C-0F0E-904B-8D55-89BCE2EA50EB}"/>
                </a:ext>
              </a:extLst>
            </xdr:cNvPr>
            <xdr:cNvSpPr txBox="1"/>
          </xdr:nvSpPr>
          <xdr:spPr>
            <a:xfrm>
              <a:off x="8676350" y="160872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0" name="TextBox 89">
              <a:extLst>
                <a:ext uri="{FF2B5EF4-FFF2-40B4-BE49-F238E27FC236}">
                  <a16:creationId xmlns:a16="http://schemas.microsoft.com/office/drawing/2014/main" id="{EDE3E22C-0F0E-904B-8D55-89BCE2EA50EB}"/>
                </a:ext>
              </a:extLst>
            </xdr:cNvPr>
            <xdr:cNvSpPr txBox="1"/>
          </xdr:nvSpPr>
          <xdr:spPr>
            <a:xfrm>
              <a:off x="8676350" y="160872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𝑋_𝑡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25</xdr:col>
      <xdr:colOff>318851</xdr:colOff>
      <xdr:row>164</xdr:row>
      <xdr:rowOff>102441</xdr:rowOff>
    </xdr:from>
    <xdr:to>
      <xdr:col>27</xdr:col>
      <xdr:colOff>48639</xdr:colOff>
      <xdr:row>199</xdr:row>
      <xdr:rowOff>19185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53E7C99-3C7A-8B44-89B9-35BEFA93F081}"/>
            </a:ext>
          </a:extLst>
        </xdr:cNvPr>
        <xdr:cNvSpPr/>
      </xdr:nvSpPr>
      <xdr:spPr>
        <a:xfrm>
          <a:off x="9640651" y="32627141"/>
          <a:ext cx="4409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25</xdr:col>
      <xdr:colOff>316859</xdr:colOff>
      <xdr:row>206</xdr:row>
      <xdr:rowOff>154722</xdr:rowOff>
    </xdr:from>
    <xdr:to>
      <xdr:col>27</xdr:col>
      <xdr:colOff>70169</xdr:colOff>
      <xdr:row>222</xdr:row>
      <xdr:rowOff>77447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65F73CF1-0085-3F4D-A1EF-AE037F90D4BE}"/>
            </a:ext>
          </a:extLst>
        </xdr:cNvPr>
        <xdr:cNvSpPr/>
      </xdr:nvSpPr>
      <xdr:spPr>
        <a:xfrm>
          <a:off x="9638659" y="41213822"/>
          <a:ext cx="4645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oneCellAnchor>
    <xdr:from>
      <xdr:col>21</xdr:col>
      <xdr:colOff>251705</xdr:colOff>
      <xdr:row>201</xdr:row>
      <xdr:rowOff>184525</xdr:rowOff>
    </xdr:from>
    <xdr:ext cx="1425968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076A101B-99D3-5344-82D3-6D098D05E7F2}"/>
                </a:ext>
              </a:extLst>
            </xdr:cNvPr>
            <xdr:cNvSpPr txBox="1"/>
          </xdr:nvSpPr>
          <xdr:spPr>
            <a:xfrm>
              <a:off x="8151105" y="402276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076A101B-99D3-5344-82D3-6D098D05E7F2}"/>
                </a:ext>
              </a:extLst>
            </xdr:cNvPr>
            <xdr:cNvSpPr txBox="1"/>
          </xdr:nvSpPr>
          <xdr:spPr>
            <a:xfrm>
              <a:off x="8151105" y="40227625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𝐶_𝑡=𝐶_(𝑡−1)∗𝐹_𝑡+(𝐶_𝑡 ) ̃∗𝐼_𝑡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75821</xdr:colOff>
      <xdr:row>173</xdr:row>
      <xdr:rowOff>0</xdr:rowOff>
    </xdr:from>
    <xdr:ext cx="18453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DFE48E59-9954-BA4C-A804-9196BF16C500}"/>
                </a:ext>
              </a:extLst>
            </xdr:cNvPr>
            <xdr:cNvSpPr txBox="1"/>
          </xdr:nvSpPr>
          <xdr:spPr>
            <a:xfrm>
              <a:off x="8330821" y="343535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DFE48E59-9954-BA4C-A804-9196BF16C500}"/>
                </a:ext>
              </a:extLst>
            </xdr:cNvPr>
            <xdr:cNvSpPr txBox="1"/>
          </xdr:nvSpPr>
          <xdr:spPr>
            <a:xfrm>
              <a:off x="8330821" y="343535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62363</xdr:colOff>
      <xdr:row>173</xdr:row>
      <xdr:rowOff>5497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FBD10AC9-024F-9C49-86C0-1F2E123B6C88}"/>
                </a:ext>
              </a:extLst>
            </xdr:cNvPr>
            <xdr:cNvSpPr txBox="1"/>
          </xdr:nvSpPr>
          <xdr:spPr>
            <a:xfrm>
              <a:off x="5015363" y="343589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FBD10AC9-024F-9C49-86C0-1F2E123B6C88}"/>
                </a:ext>
              </a:extLst>
            </xdr:cNvPr>
            <xdr:cNvSpPr txBox="1"/>
          </xdr:nvSpPr>
          <xdr:spPr>
            <a:xfrm>
              <a:off x="5015363" y="343589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76579</xdr:colOff>
      <xdr:row>182</xdr:row>
      <xdr:rowOff>758</xdr:rowOff>
    </xdr:from>
    <xdr:ext cx="183512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01907E00-B67D-ED43-9156-69A745DB4E48}"/>
                </a:ext>
              </a:extLst>
            </xdr:cNvPr>
            <xdr:cNvSpPr txBox="1"/>
          </xdr:nvSpPr>
          <xdr:spPr>
            <a:xfrm>
              <a:off x="8331579" y="361830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01907E00-B67D-ED43-9156-69A745DB4E48}"/>
                </a:ext>
              </a:extLst>
            </xdr:cNvPr>
            <xdr:cNvSpPr txBox="1"/>
          </xdr:nvSpPr>
          <xdr:spPr>
            <a:xfrm>
              <a:off x="8331579" y="361830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63121</xdr:colOff>
      <xdr:row>182</xdr:row>
      <xdr:rowOff>6255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7" name="TextBox 96">
              <a:extLst>
                <a:ext uri="{FF2B5EF4-FFF2-40B4-BE49-F238E27FC236}">
                  <a16:creationId xmlns:a16="http://schemas.microsoft.com/office/drawing/2014/main" id="{166408D2-5D50-9E47-8017-89AF1ADB321E}"/>
                </a:ext>
              </a:extLst>
            </xdr:cNvPr>
            <xdr:cNvSpPr txBox="1"/>
          </xdr:nvSpPr>
          <xdr:spPr>
            <a:xfrm>
              <a:off x="5016121" y="361885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7" name="TextBox 96">
              <a:extLst>
                <a:ext uri="{FF2B5EF4-FFF2-40B4-BE49-F238E27FC236}">
                  <a16:creationId xmlns:a16="http://schemas.microsoft.com/office/drawing/2014/main" id="{166408D2-5D50-9E47-8017-89AF1ADB321E}"/>
                </a:ext>
              </a:extLst>
            </xdr:cNvPr>
            <xdr:cNvSpPr txBox="1"/>
          </xdr:nvSpPr>
          <xdr:spPr>
            <a:xfrm>
              <a:off x="5016121" y="361885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72598</xdr:colOff>
      <xdr:row>191</xdr:row>
      <xdr:rowOff>1516</xdr:rowOff>
    </xdr:from>
    <xdr:ext cx="16004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15B37A82-522A-D543-AA69-9F180DAC5DB3}"/>
                </a:ext>
              </a:extLst>
            </xdr:cNvPr>
            <xdr:cNvSpPr txBox="1"/>
          </xdr:nvSpPr>
          <xdr:spPr>
            <a:xfrm>
              <a:off x="8327598" y="380126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15B37A82-522A-D543-AA69-9F180DAC5DB3}"/>
                </a:ext>
              </a:extLst>
            </xdr:cNvPr>
            <xdr:cNvSpPr txBox="1"/>
          </xdr:nvSpPr>
          <xdr:spPr>
            <a:xfrm>
              <a:off x="8327598" y="380126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22</xdr:col>
      <xdr:colOff>82834</xdr:colOff>
      <xdr:row>214</xdr:row>
      <xdr:rowOff>187087</xdr:rowOff>
    </xdr:from>
    <xdr:ext cx="19095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7AD67977-5554-A74C-9315-AE14371D1CDC}"/>
                </a:ext>
              </a:extLst>
            </xdr:cNvPr>
            <xdr:cNvSpPr txBox="1"/>
          </xdr:nvSpPr>
          <xdr:spPr>
            <a:xfrm>
              <a:off x="8337834" y="428717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7AD67977-5554-A74C-9315-AE14371D1CDC}"/>
                </a:ext>
              </a:extLst>
            </xdr:cNvPr>
            <xdr:cNvSpPr txBox="1"/>
          </xdr:nvSpPr>
          <xdr:spPr>
            <a:xfrm>
              <a:off x="8337834" y="428717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69376</xdr:colOff>
      <xdr:row>215</xdr:row>
      <xdr:rowOff>3032</xdr:rowOff>
    </xdr:from>
    <xdr:ext cx="23461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79AEA700-020B-8947-AB0A-5DB57DF8DF92}"/>
                </a:ext>
              </a:extLst>
            </xdr:cNvPr>
            <xdr:cNvSpPr txBox="1"/>
          </xdr:nvSpPr>
          <xdr:spPr>
            <a:xfrm>
              <a:off x="5022376" y="428909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79AEA700-020B-8947-AB0A-5DB57DF8DF92}"/>
                </a:ext>
              </a:extLst>
            </xdr:cNvPr>
            <xdr:cNvSpPr txBox="1"/>
          </xdr:nvSpPr>
          <xdr:spPr>
            <a:xfrm>
              <a:off x="5022376" y="428909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182160</xdr:colOff>
      <xdr:row>223</xdr:row>
      <xdr:rowOff>99045</xdr:rowOff>
    </xdr:from>
    <xdr:ext cx="7786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1" name="TextBox 100">
              <a:extLst>
                <a:ext uri="{FF2B5EF4-FFF2-40B4-BE49-F238E27FC236}">
                  <a16:creationId xmlns:a16="http://schemas.microsoft.com/office/drawing/2014/main" id="{C6213F8F-017A-C548-B99E-E8664A4611CE}"/>
                </a:ext>
              </a:extLst>
            </xdr:cNvPr>
            <xdr:cNvSpPr txBox="1"/>
          </xdr:nvSpPr>
          <xdr:spPr>
            <a:xfrm>
              <a:off x="8792760" y="446125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1" name="TextBox 100">
              <a:extLst>
                <a:ext uri="{FF2B5EF4-FFF2-40B4-BE49-F238E27FC236}">
                  <a16:creationId xmlns:a16="http://schemas.microsoft.com/office/drawing/2014/main" id="{C6213F8F-017A-C548-B99E-E8664A4611CE}"/>
                </a:ext>
              </a:extLst>
            </xdr:cNvPr>
            <xdr:cNvSpPr txBox="1"/>
          </xdr:nvSpPr>
          <xdr:spPr>
            <a:xfrm>
              <a:off x="8792760" y="446125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𝐻_𝑡=𝑆_𝑡∗𝑂_𝑡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23649</xdr:colOff>
      <xdr:row>208</xdr:row>
      <xdr:rowOff>174950</xdr:rowOff>
    </xdr:from>
    <xdr:ext cx="8763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2" name="TextBox 101">
              <a:extLst>
                <a:ext uri="{FF2B5EF4-FFF2-40B4-BE49-F238E27FC236}">
                  <a16:creationId xmlns:a16="http://schemas.microsoft.com/office/drawing/2014/main" id="{EABCE37D-8B29-8540-950E-74D0BAD91392}"/>
                </a:ext>
              </a:extLst>
            </xdr:cNvPr>
            <xdr:cNvSpPr txBox="1"/>
          </xdr:nvSpPr>
          <xdr:spPr>
            <a:xfrm>
              <a:off x="8634249" y="416404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n-US" sz="1100" b="0" i="0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tanh</m:t>
                    </m:r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⁡(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2" name="TextBox 101">
              <a:extLst>
                <a:ext uri="{FF2B5EF4-FFF2-40B4-BE49-F238E27FC236}">
                  <a16:creationId xmlns:a16="http://schemas.microsoft.com/office/drawing/2014/main" id="{EABCE37D-8B29-8540-950E-74D0BAD91392}"/>
                </a:ext>
              </a:extLst>
            </xdr:cNvPr>
            <xdr:cNvSpPr txBox="1"/>
          </xdr:nvSpPr>
          <xdr:spPr>
            <a:xfrm>
              <a:off x="8634249" y="41640450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𝑆_𝑡=tanh⁡(𝐶_𝑡)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23</xdr:col>
      <xdr:colOff>31305</xdr:colOff>
      <xdr:row>165</xdr:row>
      <xdr:rowOff>33120</xdr:rowOff>
    </xdr:from>
    <xdr:ext cx="32201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3" name="TextBox 31">
              <a:extLst>
                <a:ext uri="{FF2B5EF4-FFF2-40B4-BE49-F238E27FC236}">
                  <a16:creationId xmlns:a16="http://schemas.microsoft.com/office/drawing/2014/main" id="{2F2F95E1-3AC3-574C-A78D-2FDAB05A91DB}"/>
                </a:ext>
              </a:extLst>
            </xdr:cNvPr>
            <xdr:cNvSpPr txBox="1"/>
          </xdr:nvSpPr>
          <xdr:spPr>
            <a:xfrm>
              <a:off x="8641905" y="327610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3" name="TextBox 31">
              <a:extLst>
                <a:ext uri="{FF2B5EF4-FFF2-40B4-BE49-F238E27FC236}">
                  <a16:creationId xmlns:a16="http://schemas.microsoft.com/office/drawing/2014/main" id="{2F2F95E1-3AC3-574C-A78D-2FDAB05A91DB}"/>
                </a:ext>
              </a:extLst>
            </xdr:cNvPr>
            <xdr:cNvSpPr txBox="1"/>
          </xdr:nvSpPr>
          <xdr:spPr>
            <a:xfrm>
              <a:off x="8641905" y="32761020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𝐻_(𝑡−1)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27639</xdr:colOff>
      <xdr:row>171</xdr:row>
      <xdr:rowOff>116505</xdr:rowOff>
    </xdr:from>
    <xdr:ext cx="148322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C5140D7E-B21A-8641-9D55-24E3B98C1EDF}"/>
                </a:ext>
              </a:extLst>
            </xdr:cNvPr>
            <xdr:cNvSpPr txBox="1"/>
          </xdr:nvSpPr>
          <xdr:spPr>
            <a:xfrm>
              <a:off x="7571439" y="340636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C5140D7E-B21A-8641-9D55-24E3B98C1EDF}"/>
                </a:ext>
              </a:extLst>
            </xdr:cNvPr>
            <xdr:cNvSpPr txBox="1"/>
          </xdr:nvSpPr>
          <xdr:spPr>
            <a:xfrm>
              <a:off x="7571439" y="340636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𝑍_𝐹=𝑊_𝐹 [𝑋_𝑡 〖;𝐻〗_(𝑡−1) ]+𝑏_𝐹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88786</xdr:colOff>
      <xdr:row>172</xdr:row>
      <xdr:rowOff>186669</xdr:rowOff>
    </xdr:from>
    <xdr:ext cx="19242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43896F19-B90D-0846-87C8-1AC8DA193EE6}"/>
                </a:ext>
              </a:extLst>
            </xdr:cNvPr>
            <xdr:cNvSpPr txBox="1"/>
          </xdr:nvSpPr>
          <xdr:spPr>
            <a:xfrm>
              <a:off x="9054986" y="343369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43896F19-B90D-0846-87C8-1AC8DA193EE6}"/>
                </a:ext>
              </a:extLst>
            </xdr:cNvPr>
            <xdr:cNvSpPr txBox="1"/>
          </xdr:nvSpPr>
          <xdr:spPr>
            <a:xfrm>
              <a:off x="9054986" y="343369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39529</xdr:colOff>
      <xdr:row>180</xdr:row>
      <xdr:rowOff>133798</xdr:rowOff>
    </xdr:from>
    <xdr:ext cx="151438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9F21579B-EA80-4A4C-9B51-E090C09A9E5B}"/>
                </a:ext>
              </a:extLst>
            </xdr:cNvPr>
            <xdr:cNvSpPr txBox="1"/>
          </xdr:nvSpPr>
          <xdr:spPr>
            <a:xfrm>
              <a:off x="7583329" y="359096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9F21579B-EA80-4A4C-9B51-E090C09A9E5B}"/>
                </a:ext>
              </a:extLst>
            </xdr:cNvPr>
            <xdr:cNvSpPr txBox="1"/>
          </xdr:nvSpPr>
          <xdr:spPr>
            <a:xfrm>
              <a:off x="7583329" y="359096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𝑍_𝐶=𝑊_𝐶 [𝑋_𝑡 〖;𝐻〗_(𝑡−1) ]+𝑏_𝐶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84463</xdr:colOff>
      <xdr:row>181</xdr:row>
      <xdr:rowOff>187749</xdr:rowOff>
    </xdr:from>
    <xdr:ext cx="19139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7" name="TextBox 106">
              <a:extLst>
                <a:ext uri="{FF2B5EF4-FFF2-40B4-BE49-F238E27FC236}">
                  <a16:creationId xmlns:a16="http://schemas.microsoft.com/office/drawing/2014/main" id="{489CBC2A-E6AC-E441-A423-8E13628482C2}"/>
                </a:ext>
              </a:extLst>
            </xdr:cNvPr>
            <xdr:cNvSpPr txBox="1"/>
          </xdr:nvSpPr>
          <xdr:spPr>
            <a:xfrm>
              <a:off x="9050663" y="361668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7" name="TextBox 106">
              <a:extLst>
                <a:ext uri="{FF2B5EF4-FFF2-40B4-BE49-F238E27FC236}">
                  <a16:creationId xmlns:a16="http://schemas.microsoft.com/office/drawing/2014/main" id="{489CBC2A-E6AC-E441-A423-8E13628482C2}"/>
                </a:ext>
              </a:extLst>
            </xdr:cNvPr>
            <xdr:cNvSpPr txBox="1"/>
          </xdr:nvSpPr>
          <xdr:spPr>
            <a:xfrm>
              <a:off x="9050663" y="361668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85544</xdr:colOff>
      <xdr:row>191</xdr:row>
      <xdr:rowOff>5085</xdr:rowOff>
    </xdr:from>
    <xdr:ext cx="16793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EDC1F66C-E322-2C48-96C1-03C867C9197D}"/>
                </a:ext>
              </a:extLst>
            </xdr:cNvPr>
            <xdr:cNvSpPr txBox="1"/>
          </xdr:nvSpPr>
          <xdr:spPr>
            <a:xfrm>
              <a:off x="9051744" y="380161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EDC1F66C-E322-2C48-96C1-03C867C9197D}"/>
                </a:ext>
              </a:extLst>
            </xdr:cNvPr>
            <xdr:cNvSpPr txBox="1"/>
          </xdr:nvSpPr>
          <xdr:spPr>
            <a:xfrm>
              <a:off x="9051744" y="380161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24</xdr:col>
      <xdr:colOff>75818</xdr:colOff>
      <xdr:row>215</xdr:row>
      <xdr:rowOff>763</xdr:rowOff>
    </xdr:from>
    <xdr:ext cx="19883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187F077E-CD3A-BF4C-B37B-A3436E532C30}"/>
                </a:ext>
              </a:extLst>
            </xdr:cNvPr>
            <xdr:cNvSpPr txBox="1"/>
          </xdr:nvSpPr>
          <xdr:spPr>
            <a:xfrm>
              <a:off x="9042018" y="428886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187F077E-CD3A-BF4C-B37B-A3436E532C30}"/>
                </a:ext>
              </a:extLst>
            </xdr:cNvPr>
            <xdr:cNvSpPr txBox="1"/>
          </xdr:nvSpPr>
          <xdr:spPr>
            <a:xfrm>
              <a:off x="9042018" y="428886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46014</xdr:colOff>
      <xdr:row>189</xdr:row>
      <xdr:rowOff>167305</xdr:rowOff>
    </xdr:from>
    <xdr:ext cx="140974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0" name="TextBox 109">
              <a:extLst>
                <a:ext uri="{FF2B5EF4-FFF2-40B4-BE49-F238E27FC236}">
                  <a16:creationId xmlns:a16="http://schemas.microsoft.com/office/drawing/2014/main" id="{29BA3B0A-3D55-DA41-A910-BA0F69FA50B0}"/>
                </a:ext>
              </a:extLst>
            </xdr:cNvPr>
            <xdr:cNvSpPr txBox="1"/>
          </xdr:nvSpPr>
          <xdr:spPr>
            <a:xfrm>
              <a:off x="7589814" y="377720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10" name="TextBox 109">
              <a:extLst>
                <a:ext uri="{FF2B5EF4-FFF2-40B4-BE49-F238E27FC236}">
                  <a16:creationId xmlns:a16="http://schemas.microsoft.com/office/drawing/2014/main" id="{29BA3B0A-3D55-DA41-A910-BA0F69FA50B0}"/>
                </a:ext>
              </a:extLst>
            </xdr:cNvPr>
            <xdr:cNvSpPr txBox="1"/>
          </xdr:nvSpPr>
          <xdr:spPr>
            <a:xfrm>
              <a:off x="7589814" y="377720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𝑍_𝐼=𝑊_𝐼 [𝑋_𝑡 〖;𝐻〗_(𝑡−1) ]+𝑏_𝐼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20</xdr:col>
      <xdr:colOff>47095</xdr:colOff>
      <xdr:row>213</xdr:row>
      <xdr:rowOff>146768</xdr:rowOff>
    </xdr:from>
    <xdr:ext cx="150246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7D1DC151-49B3-8F43-809E-4B5841344E84}"/>
                </a:ext>
              </a:extLst>
            </xdr:cNvPr>
            <xdr:cNvSpPr txBox="1"/>
          </xdr:nvSpPr>
          <xdr:spPr>
            <a:xfrm>
              <a:off x="7590895" y="426282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7D1DC151-49B3-8F43-809E-4B5841344E84}"/>
                </a:ext>
              </a:extLst>
            </xdr:cNvPr>
            <xdr:cNvSpPr txBox="1"/>
          </xdr:nvSpPr>
          <xdr:spPr>
            <a:xfrm>
              <a:off x="7590895" y="426282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𝑍_𝑂=𝑊_𝑂 [𝑋_𝑡 〖;𝐻〗_(𝑡−1) ]+𝑏_𝑂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59140</xdr:colOff>
      <xdr:row>191</xdr:row>
      <xdr:rowOff>7013</xdr:rowOff>
    </xdr:from>
    <xdr:ext cx="2037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2" name="TextBox 111">
              <a:extLst>
                <a:ext uri="{FF2B5EF4-FFF2-40B4-BE49-F238E27FC236}">
                  <a16:creationId xmlns:a16="http://schemas.microsoft.com/office/drawing/2014/main" id="{1262782D-71A7-2E45-A649-13FD2B45FABC}"/>
                </a:ext>
              </a:extLst>
            </xdr:cNvPr>
            <xdr:cNvSpPr txBox="1"/>
          </xdr:nvSpPr>
          <xdr:spPr>
            <a:xfrm>
              <a:off x="5012140" y="380181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12" name="TextBox 111">
              <a:extLst>
                <a:ext uri="{FF2B5EF4-FFF2-40B4-BE49-F238E27FC236}">
                  <a16:creationId xmlns:a16="http://schemas.microsoft.com/office/drawing/2014/main" id="{1262782D-71A7-2E45-A649-13FD2B45FABC}"/>
                </a:ext>
              </a:extLst>
            </xdr:cNvPr>
            <xdr:cNvSpPr txBox="1"/>
          </xdr:nvSpPr>
          <xdr:spPr>
            <a:xfrm>
              <a:off x="5012140" y="380181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24</xdr:col>
      <xdr:colOff>158751</xdr:colOff>
      <xdr:row>153</xdr:row>
      <xdr:rowOff>84666</xdr:rowOff>
    </xdr:from>
    <xdr:to>
      <xdr:col>26</xdr:col>
      <xdr:colOff>201084</xdr:colOff>
      <xdr:row>158</xdr:row>
      <xdr:rowOff>105832</xdr:rowOff>
    </xdr:to>
    <xdr:cxnSp macro="">
      <xdr:nvCxnSpPr>
        <xdr:cNvPr id="113" name="Curved Connector 112">
          <a:extLst>
            <a:ext uri="{FF2B5EF4-FFF2-40B4-BE49-F238E27FC236}">
              <a16:creationId xmlns:a16="http://schemas.microsoft.com/office/drawing/2014/main" id="{22CEC1EB-6CFB-F14F-ABCA-063B4C7A7783}"/>
            </a:ext>
          </a:extLst>
        </xdr:cNvPr>
        <xdr:cNvCxnSpPr/>
      </xdr:nvCxnSpPr>
      <xdr:spPr>
        <a:xfrm rot="5400000">
          <a:off x="8983135" y="30515982"/>
          <a:ext cx="10371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318851</xdr:colOff>
      <xdr:row>164</xdr:row>
      <xdr:rowOff>102441</xdr:rowOff>
    </xdr:from>
    <xdr:to>
      <xdr:col>32</xdr:col>
      <xdr:colOff>48639</xdr:colOff>
      <xdr:row>199</xdr:row>
      <xdr:rowOff>19185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365D3115-B468-FC47-9F51-17812D3DF80E}"/>
            </a:ext>
          </a:extLst>
        </xdr:cNvPr>
        <xdr:cNvSpPr/>
      </xdr:nvSpPr>
      <xdr:spPr>
        <a:xfrm>
          <a:off x="11888551" y="326271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30</xdr:col>
      <xdr:colOff>316859</xdr:colOff>
      <xdr:row>206</xdr:row>
      <xdr:rowOff>154722</xdr:rowOff>
    </xdr:from>
    <xdr:to>
      <xdr:col>32</xdr:col>
      <xdr:colOff>70169</xdr:colOff>
      <xdr:row>222</xdr:row>
      <xdr:rowOff>77447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8E5906D0-58B9-3D4F-B5C2-D2403486607B}"/>
            </a:ext>
          </a:extLst>
        </xdr:cNvPr>
        <xdr:cNvSpPr/>
      </xdr:nvSpPr>
      <xdr:spPr>
        <a:xfrm>
          <a:off x="11886559" y="412138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205317</xdr:colOff>
      <xdr:row>153</xdr:row>
      <xdr:rowOff>110067</xdr:rowOff>
    </xdr:from>
    <xdr:to>
      <xdr:col>31</xdr:col>
      <xdr:colOff>205317</xdr:colOff>
      <xdr:row>158</xdr:row>
      <xdr:rowOff>131233</xdr:rowOff>
    </xdr:to>
    <xdr:cxnSp macro="">
      <xdr:nvCxnSpPr>
        <xdr:cNvPr id="116" name="Curved Connector 115">
          <a:extLst>
            <a:ext uri="{FF2B5EF4-FFF2-40B4-BE49-F238E27FC236}">
              <a16:creationId xmlns:a16="http://schemas.microsoft.com/office/drawing/2014/main" id="{47F95429-6139-B843-A12A-52EE218A281D}"/>
            </a:ext>
          </a:extLst>
        </xdr:cNvPr>
        <xdr:cNvCxnSpPr/>
      </xdr:nvCxnSpPr>
      <xdr:spPr>
        <a:xfrm rot="5400000">
          <a:off x="11256434" y="305371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52917</xdr:colOff>
      <xdr:row>165</xdr:row>
      <xdr:rowOff>31750</xdr:rowOff>
    </xdr:from>
    <xdr:to>
      <xdr:col>28</xdr:col>
      <xdr:colOff>264583</xdr:colOff>
      <xdr:row>225</xdr:row>
      <xdr:rowOff>137585</xdr:rowOff>
    </xdr:to>
    <xdr:sp macro="" textlink="">
      <xdr:nvSpPr>
        <xdr:cNvPr id="117" name="Freeform 116">
          <a:extLst>
            <a:ext uri="{FF2B5EF4-FFF2-40B4-BE49-F238E27FC236}">
              <a16:creationId xmlns:a16="http://schemas.microsoft.com/office/drawing/2014/main" id="{99C124CA-9358-D140-A982-8C2A1D26AE5B}"/>
            </a:ext>
          </a:extLst>
        </xdr:cNvPr>
        <xdr:cNvSpPr/>
      </xdr:nvSpPr>
      <xdr:spPr>
        <a:xfrm>
          <a:off x="10085917" y="32759650"/>
          <a:ext cx="1075266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318851</xdr:colOff>
      <xdr:row>164</xdr:row>
      <xdr:rowOff>102441</xdr:rowOff>
    </xdr:from>
    <xdr:to>
      <xdr:col>36</xdr:col>
      <xdr:colOff>48639</xdr:colOff>
      <xdr:row>199</xdr:row>
      <xdr:rowOff>19185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BBFB2CEB-10F4-5A4A-9400-35D2F33625B8}"/>
            </a:ext>
          </a:extLst>
        </xdr:cNvPr>
        <xdr:cNvSpPr/>
      </xdr:nvSpPr>
      <xdr:spPr>
        <a:xfrm>
          <a:off x="13412551" y="326271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34</xdr:col>
      <xdr:colOff>316859</xdr:colOff>
      <xdr:row>206</xdr:row>
      <xdr:rowOff>154722</xdr:rowOff>
    </xdr:from>
    <xdr:to>
      <xdr:col>36</xdr:col>
      <xdr:colOff>70169</xdr:colOff>
      <xdr:row>222</xdr:row>
      <xdr:rowOff>77447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BCF832F2-F55B-BF48-A228-2F3EE2FCD35F}"/>
            </a:ext>
          </a:extLst>
        </xdr:cNvPr>
        <xdr:cNvSpPr/>
      </xdr:nvSpPr>
      <xdr:spPr>
        <a:xfrm>
          <a:off x="13410559" y="412138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33</xdr:col>
      <xdr:colOff>205317</xdr:colOff>
      <xdr:row>153</xdr:row>
      <xdr:rowOff>110067</xdr:rowOff>
    </xdr:from>
    <xdr:to>
      <xdr:col>35</xdr:col>
      <xdr:colOff>205317</xdr:colOff>
      <xdr:row>158</xdr:row>
      <xdr:rowOff>131233</xdr:rowOff>
    </xdr:to>
    <xdr:cxnSp macro="">
      <xdr:nvCxnSpPr>
        <xdr:cNvPr id="120" name="Curved Connector 119">
          <a:extLst>
            <a:ext uri="{FF2B5EF4-FFF2-40B4-BE49-F238E27FC236}">
              <a16:creationId xmlns:a16="http://schemas.microsoft.com/office/drawing/2014/main" id="{AE832D20-8647-DB4A-BDCD-F99EC0FD4221}"/>
            </a:ext>
          </a:extLst>
        </xdr:cNvPr>
        <xdr:cNvCxnSpPr/>
      </xdr:nvCxnSpPr>
      <xdr:spPr>
        <a:xfrm rot="5400000">
          <a:off x="12780434" y="305371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63500</xdr:colOff>
      <xdr:row>166</xdr:row>
      <xdr:rowOff>63499</xdr:rowOff>
    </xdr:from>
    <xdr:to>
      <xdr:col>30</xdr:col>
      <xdr:colOff>346297</xdr:colOff>
      <xdr:row>201</xdr:row>
      <xdr:rowOff>105834</xdr:rowOff>
    </xdr:to>
    <xdr:sp macro="" textlink="">
      <xdr:nvSpPr>
        <xdr:cNvPr id="121" name="Freeform 120">
          <a:extLst>
            <a:ext uri="{FF2B5EF4-FFF2-40B4-BE49-F238E27FC236}">
              <a16:creationId xmlns:a16="http://schemas.microsoft.com/office/drawing/2014/main" id="{3A4D160D-A6B3-A94A-AF34-A92DEA304B9F}"/>
            </a:ext>
          </a:extLst>
        </xdr:cNvPr>
        <xdr:cNvSpPr/>
      </xdr:nvSpPr>
      <xdr:spPr>
        <a:xfrm>
          <a:off x="10096500" y="32994599"/>
          <a:ext cx="1819497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52917</xdr:colOff>
      <xdr:row>166</xdr:row>
      <xdr:rowOff>99482</xdr:rowOff>
    </xdr:from>
    <xdr:to>
      <xdr:col>34</xdr:col>
      <xdr:colOff>329363</xdr:colOff>
      <xdr:row>201</xdr:row>
      <xdr:rowOff>141817</xdr:rowOff>
    </xdr:to>
    <xdr:sp macro="" textlink="">
      <xdr:nvSpPr>
        <xdr:cNvPr id="122" name="Freeform 121">
          <a:extLst>
            <a:ext uri="{FF2B5EF4-FFF2-40B4-BE49-F238E27FC236}">
              <a16:creationId xmlns:a16="http://schemas.microsoft.com/office/drawing/2014/main" id="{CEBA3B39-B9DB-5549-82E8-17302374C8D7}"/>
            </a:ext>
          </a:extLst>
        </xdr:cNvPr>
        <xdr:cNvSpPr/>
      </xdr:nvSpPr>
      <xdr:spPr>
        <a:xfrm>
          <a:off x="12384617" y="33030582"/>
          <a:ext cx="1038446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31749</xdr:colOff>
      <xdr:row>165</xdr:row>
      <xdr:rowOff>35984</xdr:rowOff>
    </xdr:from>
    <xdr:to>
      <xdr:col>32</xdr:col>
      <xdr:colOff>353482</xdr:colOff>
      <xdr:row>225</xdr:row>
      <xdr:rowOff>141819</xdr:rowOff>
    </xdr:to>
    <xdr:sp macro="" textlink="">
      <xdr:nvSpPr>
        <xdr:cNvPr id="123" name="Freeform 122">
          <a:extLst>
            <a:ext uri="{FF2B5EF4-FFF2-40B4-BE49-F238E27FC236}">
              <a16:creationId xmlns:a16="http://schemas.microsoft.com/office/drawing/2014/main" id="{E86DA32B-A934-494C-82B0-EBF901B690D7}"/>
            </a:ext>
          </a:extLst>
        </xdr:cNvPr>
        <xdr:cNvSpPr/>
      </xdr:nvSpPr>
      <xdr:spPr>
        <a:xfrm>
          <a:off x="12363449" y="32763884"/>
          <a:ext cx="321733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318851</xdr:colOff>
      <xdr:row>164</xdr:row>
      <xdr:rowOff>102441</xdr:rowOff>
    </xdr:from>
    <xdr:to>
      <xdr:col>40</xdr:col>
      <xdr:colOff>48639</xdr:colOff>
      <xdr:row>199</xdr:row>
      <xdr:rowOff>19185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CA5789A9-668D-304C-8727-90724794ABF0}"/>
            </a:ext>
          </a:extLst>
        </xdr:cNvPr>
        <xdr:cNvSpPr/>
      </xdr:nvSpPr>
      <xdr:spPr>
        <a:xfrm>
          <a:off x="14936551" y="32627141"/>
          <a:ext cx="491788" cy="70287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316859</xdr:colOff>
      <xdr:row>206</xdr:row>
      <xdr:rowOff>154722</xdr:rowOff>
    </xdr:from>
    <xdr:to>
      <xdr:col>40</xdr:col>
      <xdr:colOff>70169</xdr:colOff>
      <xdr:row>222</xdr:row>
      <xdr:rowOff>77447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5000026F-EBC6-2546-ACB4-0501B001E6AC}"/>
            </a:ext>
          </a:extLst>
        </xdr:cNvPr>
        <xdr:cNvSpPr/>
      </xdr:nvSpPr>
      <xdr:spPr>
        <a:xfrm>
          <a:off x="14934559" y="41213822"/>
          <a:ext cx="515310" cy="31739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37</xdr:col>
      <xdr:colOff>205317</xdr:colOff>
      <xdr:row>153</xdr:row>
      <xdr:rowOff>110067</xdr:rowOff>
    </xdr:from>
    <xdr:to>
      <xdr:col>39</xdr:col>
      <xdr:colOff>205317</xdr:colOff>
      <xdr:row>158</xdr:row>
      <xdr:rowOff>131233</xdr:rowOff>
    </xdr:to>
    <xdr:cxnSp macro="">
      <xdr:nvCxnSpPr>
        <xdr:cNvPr id="126" name="Curved Connector 125">
          <a:extLst>
            <a:ext uri="{FF2B5EF4-FFF2-40B4-BE49-F238E27FC236}">
              <a16:creationId xmlns:a16="http://schemas.microsoft.com/office/drawing/2014/main" id="{DF0549DC-5328-624B-9662-E3CA69108E5E}"/>
            </a:ext>
          </a:extLst>
        </xdr:cNvPr>
        <xdr:cNvCxnSpPr/>
      </xdr:nvCxnSpPr>
      <xdr:spPr>
        <a:xfrm rot="5400000">
          <a:off x="14304434" y="30537150"/>
          <a:ext cx="1037166" cy="762000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52917</xdr:colOff>
      <xdr:row>166</xdr:row>
      <xdr:rowOff>99482</xdr:rowOff>
    </xdr:from>
    <xdr:to>
      <xdr:col>38</xdr:col>
      <xdr:colOff>329363</xdr:colOff>
      <xdr:row>201</xdr:row>
      <xdr:rowOff>141817</xdr:rowOff>
    </xdr:to>
    <xdr:sp macro="" textlink="">
      <xdr:nvSpPr>
        <xdr:cNvPr id="127" name="Freeform 126">
          <a:extLst>
            <a:ext uri="{FF2B5EF4-FFF2-40B4-BE49-F238E27FC236}">
              <a16:creationId xmlns:a16="http://schemas.microsoft.com/office/drawing/2014/main" id="{1A54827F-07AE-9B44-8BD4-62A69E2FA173}"/>
            </a:ext>
          </a:extLst>
        </xdr:cNvPr>
        <xdr:cNvSpPr/>
      </xdr:nvSpPr>
      <xdr:spPr>
        <a:xfrm>
          <a:off x="13908617" y="33030582"/>
          <a:ext cx="1038446" cy="71543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4232</xdr:colOff>
      <xdr:row>165</xdr:row>
      <xdr:rowOff>19051</xdr:rowOff>
    </xdr:from>
    <xdr:to>
      <xdr:col>36</xdr:col>
      <xdr:colOff>325965</xdr:colOff>
      <xdr:row>225</xdr:row>
      <xdr:rowOff>124886</xdr:rowOff>
    </xdr:to>
    <xdr:sp macro="" textlink="">
      <xdr:nvSpPr>
        <xdr:cNvPr id="128" name="Freeform 127">
          <a:extLst>
            <a:ext uri="{FF2B5EF4-FFF2-40B4-BE49-F238E27FC236}">
              <a16:creationId xmlns:a16="http://schemas.microsoft.com/office/drawing/2014/main" id="{A9255003-CD4C-4149-92BE-FC44E3E3F2FF}"/>
            </a:ext>
          </a:extLst>
        </xdr:cNvPr>
        <xdr:cNvSpPr/>
      </xdr:nvSpPr>
      <xdr:spPr>
        <a:xfrm>
          <a:off x="13859932" y="32746951"/>
          <a:ext cx="321733" cy="12297835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372209</xdr:colOff>
      <xdr:row>164</xdr:row>
      <xdr:rowOff>146537</xdr:rowOff>
    </xdr:from>
    <xdr:to>
      <xdr:col>40</xdr:col>
      <xdr:colOff>383932</xdr:colOff>
      <xdr:row>230</xdr:row>
      <xdr:rowOff>97692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56016F74-6740-144C-9011-DA8F5A5BB43F}"/>
            </a:ext>
          </a:extLst>
        </xdr:cNvPr>
        <xdr:cNvSpPr/>
      </xdr:nvSpPr>
      <xdr:spPr>
        <a:xfrm>
          <a:off x="3420209" y="32671237"/>
          <a:ext cx="12343423" cy="13362355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LSTM</a:t>
          </a:r>
          <a:endParaRPr lang="en-US" sz="3200" kern="1200"/>
        </a:p>
      </xdr:txBody>
    </xdr:sp>
    <xdr:clientData/>
  </xdr:twoCellAnchor>
  <xdr:oneCellAnchor>
    <xdr:from>
      <xdr:col>23</xdr:col>
      <xdr:colOff>65750</xdr:colOff>
      <xdr:row>159</xdr:row>
      <xdr:rowOff>21769</xdr:rowOff>
    </xdr:from>
    <xdr:ext cx="17786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0" name="TextBox 129">
              <a:extLst>
                <a:ext uri="{FF2B5EF4-FFF2-40B4-BE49-F238E27FC236}">
                  <a16:creationId xmlns:a16="http://schemas.microsoft.com/office/drawing/2014/main" id="{32713C21-A4CE-2B46-A88B-140CC61775CF}"/>
                </a:ext>
              </a:extLst>
            </xdr:cNvPr>
            <xdr:cNvSpPr txBox="1"/>
          </xdr:nvSpPr>
          <xdr:spPr>
            <a:xfrm>
              <a:off x="8676350" y="315304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30" name="TextBox 129">
              <a:extLst>
                <a:ext uri="{FF2B5EF4-FFF2-40B4-BE49-F238E27FC236}">
                  <a16:creationId xmlns:a16="http://schemas.microsoft.com/office/drawing/2014/main" id="{32713C21-A4CE-2B46-A88B-140CC61775CF}"/>
                </a:ext>
              </a:extLst>
            </xdr:cNvPr>
            <xdr:cNvSpPr txBox="1"/>
          </xdr:nvSpPr>
          <xdr:spPr>
            <a:xfrm>
              <a:off x="8676350" y="315304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𝑋_𝑡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58</xdr:col>
      <xdr:colOff>318851</xdr:colOff>
      <xdr:row>16</xdr:row>
      <xdr:rowOff>102441</xdr:rowOff>
    </xdr:from>
    <xdr:to>
      <xdr:col>60</xdr:col>
      <xdr:colOff>48639</xdr:colOff>
      <xdr:row>35</xdr:row>
      <xdr:rowOff>19185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AE42E617-1D17-CA47-ACAD-67DA61A156EA}"/>
            </a:ext>
          </a:extLst>
        </xdr:cNvPr>
        <xdr:cNvSpPr/>
      </xdr:nvSpPr>
      <xdr:spPr>
        <a:xfrm>
          <a:off x="22556551" y="331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58</xdr:col>
      <xdr:colOff>316859</xdr:colOff>
      <xdr:row>38</xdr:row>
      <xdr:rowOff>154722</xdr:rowOff>
    </xdr:from>
    <xdr:to>
      <xdr:col>60</xdr:col>
      <xdr:colOff>70169</xdr:colOff>
      <xdr:row>46</xdr:row>
      <xdr:rowOff>77447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B904B13-5B2D-934A-B472-1DCBE093B2DE}"/>
            </a:ext>
          </a:extLst>
        </xdr:cNvPr>
        <xdr:cNvSpPr/>
      </xdr:nvSpPr>
      <xdr:spPr>
        <a:xfrm>
          <a:off x="22554559" y="7558822"/>
          <a:ext cx="515310" cy="1446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65</xdr:col>
      <xdr:colOff>54821</xdr:colOff>
      <xdr:row>16</xdr:row>
      <xdr:rowOff>127914</xdr:rowOff>
    </xdr:from>
    <xdr:to>
      <xdr:col>65</xdr:col>
      <xdr:colOff>345106</xdr:colOff>
      <xdr:row>48</xdr:row>
      <xdr:rowOff>16726</xdr:rowOff>
    </xdr:to>
    <xdr:sp macro="" textlink="">
      <xdr:nvSpPr>
        <xdr:cNvPr id="133" name="Freeform 132">
          <a:extLst>
            <a:ext uri="{FF2B5EF4-FFF2-40B4-BE49-F238E27FC236}">
              <a16:creationId xmlns:a16="http://schemas.microsoft.com/office/drawing/2014/main" id="{1DF8AE7C-EB75-D444-8958-F278FF8A6B6B}"/>
            </a:ext>
          </a:extLst>
        </xdr:cNvPr>
        <xdr:cNvSpPr/>
      </xdr:nvSpPr>
      <xdr:spPr>
        <a:xfrm>
          <a:off x="25708821" y="3341014"/>
          <a:ext cx="290285" cy="59848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9137</xdr:colOff>
      <xdr:row>16</xdr:row>
      <xdr:rowOff>127914</xdr:rowOff>
    </xdr:from>
    <xdr:to>
      <xdr:col>62</xdr:col>
      <xdr:colOff>7048</xdr:colOff>
      <xdr:row>48</xdr:row>
      <xdr:rowOff>16726</xdr:rowOff>
    </xdr:to>
    <xdr:sp macro="" textlink="">
      <xdr:nvSpPr>
        <xdr:cNvPr id="134" name="Freeform 133">
          <a:extLst>
            <a:ext uri="{FF2B5EF4-FFF2-40B4-BE49-F238E27FC236}">
              <a16:creationId xmlns:a16="http://schemas.microsoft.com/office/drawing/2014/main" id="{52D93065-478D-2F47-86D1-AC3EDD4D5FF6}"/>
            </a:ext>
          </a:extLst>
        </xdr:cNvPr>
        <xdr:cNvSpPr/>
      </xdr:nvSpPr>
      <xdr:spPr>
        <a:xfrm>
          <a:off x="24139137" y="3341014"/>
          <a:ext cx="378911" cy="59848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54821</xdr:colOff>
      <xdr:row>16</xdr:row>
      <xdr:rowOff>127914</xdr:rowOff>
    </xdr:from>
    <xdr:to>
      <xdr:col>69</xdr:col>
      <xdr:colOff>345106</xdr:colOff>
      <xdr:row>48</xdr:row>
      <xdr:rowOff>16726</xdr:rowOff>
    </xdr:to>
    <xdr:sp macro="" textlink="">
      <xdr:nvSpPr>
        <xdr:cNvPr id="135" name="Freeform 134">
          <a:extLst>
            <a:ext uri="{FF2B5EF4-FFF2-40B4-BE49-F238E27FC236}">
              <a16:creationId xmlns:a16="http://schemas.microsoft.com/office/drawing/2014/main" id="{A2309EEC-50B1-8146-B93D-1C8A769D35F0}"/>
            </a:ext>
          </a:extLst>
        </xdr:cNvPr>
        <xdr:cNvSpPr/>
      </xdr:nvSpPr>
      <xdr:spPr>
        <a:xfrm>
          <a:off x="27232821" y="3341014"/>
          <a:ext cx="290285" cy="59848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63</xdr:col>
      <xdr:colOff>50800</xdr:colOff>
      <xdr:row>27</xdr:row>
      <xdr:rowOff>34925</xdr:rowOff>
    </xdr:from>
    <xdr:ext cx="65" cy="162224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A1CF240-7C0A-6645-90CF-F248C81E6AC3}"/>
            </a:ext>
          </a:extLst>
        </xdr:cNvPr>
        <xdr:cNvSpPr txBox="1"/>
      </xdr:nvSpPr>
      <xdr:spPr>
        <a:xfrm>
          <a:off x="24942800" y="53435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54</xdr:col>
      <xdr:colOff>262467</xdr:colOff>
      <xdr:row>36</xdr:row>
      <xdr:rowOff>98424</xdr:rowOff>
    </xdr:from>
    <xdr:ext cx="1425968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7" name="TextBox 136">
              <a:extLst>
                <a:ext uri="{FF2B5EF4-FFF2-40B4-BE49-F238E27FC236}">
                  <a16:creationId xmlns:a16="http://schemas.microsoft.com/office/drawing/2014/main" id="{1BBF1B58-764F-E043-83D4-A65B10A77D2F}"/>
                </a:ext>
              </a:extLst>
            </xdr:cNvPr>
            <xdr:cNvSpPr txBox="1"/>
          </xdr:nvSpPr>
          <xdr:spPr>
            <a:xfrm>
              <a:off x="20976167" y="7121524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37" name="TextBox 136">
              <a:extLst>
                <a:ext uri="{FF2B5EF4-FFF2-40B4-BE49-F238E27FC236}">
                  <a16:creationId xmlns:a16="http://schemas.microsoft.com/office/drawing/2014/main" id="{1BBF1B58-764F-E043-83D4-A65B10A77D2F}"/>
                </a:ext>
              </a:extLst>
            </xdr:cNvPr>
            <xdr:cNvSpPr txBox="1"/>
          </xdr:nvSpPr>
          <xdr:spPr>
            <a:xfrm>
              <a:off x="20976167" y="7121524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𝐶_𝑡=𝐶_(𝑡−1)∗𝐹_𝑡+(𝐶_𝑡 ) ̃∗𝐼_𝑡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361950</xdr:colOff>
      <xdr:row>18</xdr:row>
      <xdr:rowOff>17991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8" name="TextBox 137">
              <a:extLst>
                <a:ext uri="{FF2B5EF4-FFF2-40B4-BE49-F238E27FC236}">
                  <a16:creationId xmlns:a16="http://schemas.microsoft.com/office/drawing/2014/main" id="{9CA1734F-48C8-8F48-B444-A2335BA12715}"/>
                </a:ext>
              </a:extLst>
            </xdr:cNvPr>
            <xdr:cNvSpPr txBox="1"/>
          </xdr:nvSpPr>
          <xdr:spPr>
            <a:xfrm>
              <a:off x="23361650" y="3612091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38" name="TextBox 137">
              <a:extLst>
                <a:ext uri="{FF2B5EF4-FFF2-40B4-BE49-F238E27FC236}">
                  <a16:creationId xmlns:a16="http://schemas.microsoft.com/office/drawing/2014/main" id="{9CA1734F-48C8-8F48-B444-A2335BA12715}"/>
                </a:ext>
              </a:extLst>
            </xdr:cNvPr>
            <xdr:cNvSpPr txBox="1"/>
          </xdr:nvSpPr>
          <xdr:spPr>
            <a:xfrm>
              <a:off x="23361650" y="3612091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357277</xdr:colOff>
      <xdr:row>23</xdr:row>
      <xdr:rowOff>16068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9" name="TextBox 138">
              <a:extLst>
                <a:ext uri="{FF2B5EF4-FFF2-40B4-BE49-F238E27FC236}">
                  <a16:creationId xmlns:a16="http://schemas.microsoft.com/office/drawing/2014/main" id="{18043DF9-4462-2948-B7EF-E3EC99D6640E}"/>
                </a:ext>
              </a:extLst>
            </xdr:cNvPr>
            <xdr:cNvSpPr txBox="1"/>
          </xdr:nvSpPr>
          <xdr:spPr>
            <a:xfrm>
              <a:off x="23356977" y="4562668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39" name="TextBox 138">
              <a:extLst>
                <a:ext uri="{FF2B5EF4-FFF2-40B4-BE49-F238E27FC236}">
                  <a16:creationId xmlns:a16="http://schemas.microsoft.com/office/drawing/2014/main" id="{18043DF9-4462-2948-B7EF-E3EC99D6640E}"/>
                </a:ext>
              </a:extLst>
            </xdr:cNvPr>
            <xdr:cNvSpPr txBox="1"/>
          </xdr:nvSpPr>
          <xdr:spPr>
            <a:xfrm>
              <a:off x="23356977" y="4562668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𝐹_𝑡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350487</xdr:colOff>
      <xdr:row>33</xdr:row>
      <xdr:rowOff>8247</xdr:rowOff>
    </xdr:from>
    <xdr:ext cx="13830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0" name="TextBox 139">
              <a:extLst>
                <a:ext uri="{FF2B5EF4-FFF2-40B4-BE49-F238E27FC236}">
                  <a16:creationId xmlns:a16="http://schemas.microsoft.com/office/drawing/2014/main" id="{1BD4260B-DA91-9146-8EC6-8FF153922A0D}"/>
                </a:ext>
              </a:extLst>
            </xdr:cNvPr>
            <xdr:cNvSpPr txBox="1"/>
          </xdr:nvSpPr>
          <xdr:spPr>
            <a:xfrm>
              <a:off x="23350187" y="6459847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0" name="TextBox 139">
              <a:extLst>
                <a:ext uri="{FF2B5EF4-FFF2-40B4-BE49-F238E27FC236}">
                  <a16:creationId xmlns:a16="http://schemas.microsoft.com/office/drawing/2014/main" id="{1BD4260B-DA91-9146-8EC6-8FF153922A0D}"/>
                </a:ext>
              </a:extLst>
            </xdr:cNvPr>
            <xdr:cNvSpPr txBox="1"/>
          </xdr:nvSpPr>
          <xdr:spPr>
            <a:xfrm>
              <a:off x="23350187" y="6459847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346199</xdr:colOff>
      <xdr:row>37</xdr:row>
      <xdr:rowOff>12205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1" name="TextBox 140">
              <a:extLst>
                <a:ext uri="{FF2B5EF4-FFF2-40B4-BE49-F238E27FC236}">
                  <a16:creationId xmlns:a16="http://schemas.microsoft.com/office/drawing/2014/main" id="{320EDCC1-02F7-9A47-A0D2-8B8C82DC9C87}"/>
                </a:ext>
              </a:extLst>
            </xdr:cNvPr>
            <xdr:cNvSpPr txBox="1"/>
          </xdr:nvSpPr>
          <xdr:spPr>
            <a:xfrm>
              <a:off x="23345899" y="7225805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1" name="TextBox 140">
              <a:extLst>
                <a:ext uri="{FF2B5EF4-FFF2-40B4-BE49-F238E27FC236}">
                  <a16:creationId xmlns:a16="http://schemas.microsoft.com/office/drawing/2014/main" id="{320EDCC1-02F7-9A47-A0D2-8B8C82DC9C87}"/>
                </a:ext>
              </a:extLst>
            </xdr:cNvPr>
            <xdr:cNvSpPr txBox="1"/>
          </xdr:nvSpPr>
          <xdr:spPr>
            <a:xfrm>
              <a:off x="23345899" y="7225805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354281</xdr:colOff>
      <xdr:row>28</xdr:row>
      <xdr:rowOff>16506</xdr:rowOff>
    </xdr:from>
    <xdr:ext cx="169021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2" name="TextBox 141">
              <a:extLst>
                <a:ext uri="{FF2B5EF4-FFF2-40B4-BE49-F238E27FC236}">
                  <a16:creationId xmlns:a16="http://schemas.microsoft.com/office/drawing/2014/main" id="{45BAAC90-8A11-C94B-84D6-20089F2E5187}"/>
                </a:ext>
              </a:extLst>
            </xdr:cNvPr>
            <xdr:cNvSpPr txBox="1"/>
          </xdr:nvSpPr>
          <xdr:spPr>
            <a:xfrm>
              <a:off x="23353981" y="5515606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2" name="TextBox 141">
              <a:extLst>
                <a:ext uri="{FF2B5EF4-FFF2-40B4-BE49-F238E27FC236}">
                  <a16:creationId xmlns:a16="http://schemas.microsoft.com/office/drawing/2014/main" id="{45BAAC90-8A11-C94B-84D6-20089F2E5187}"/>
                </a:ext>
              </a:extLst>
            </xdr:cNvPr>
            <xdr:cNvSpPr txBox="1"/>
          </xdr:nvSpPr>
          <xdr:spPr>
            <a:xfrm>
              <a:off x="23353981" y="5515606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(𝐶_𝑡 ) ̃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346364</xdr:colOff>
      <xdr:row>41</xdr:row>
      <xdr:rowOff>12371</xdr:rowOff>
    </xdr:from>
    <xdr:ext cx="16151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3" name="TextBox 142">
              <a:extLst>
                <a:ext uri="{FF2B5EF4-FFF2-40B4-BE49-F238E27FC236}">
                  <a16:creationId xmlns:a16="http://schemas.microsoft.com/office/drawing/2014/main" id="{69E1D7CA-A39C-D84A-BAEF-03F2D4ACEDDF}"/>
                </a:ext>
              </a:extLst>
            </xdr:cNvPr>
            <xdr:cNvSpPr txBox="1"/>
          </xdr:nvSpPr>
          <xdr:spPr>
            <a:xfrm>
              <a:off x="23346064" y="79879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3" name="TextBox 142">
              <a:extLst>
                <a:ext uri="{FF2B5EF4-FFF2-40B4-BE49-F238E27FC236}">
                  <a16:creationId xmlns:a16="http://schemas.microsoft.com/office/drawing/2014/main" id="{69E1D7CA-A39C-D84A-BAEF-03F2D4ACEDDF}"/>
                </a:ext>
              </a:extLst>
            </xdr:cNvPr>
            <xdr:cNvSpPr txBox="1"/>
          </xdr:nvSpPr>
          <xdr:spPr>
            <a:xfrm>
              <a:off x="23346064" y="79879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342076</xdr:colOff>
      <xdr:row>45</xdr:row>
      <xdr:rowOff>8083</xdr:rowOff>
    </xdr:from>
    <xdr:ext cx="1822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4" name="TextBox 143">
              <a:extLst>
                <a:ext uri="{FF2B5EF4-FFF2-40B4-BE49-F238E27FC236}">
                  <a16:creationId xmlns:a16="http://schemas.microsoft.com/office/drawing/2014/main" id="{488EA302-640E-2A41-8F4B-5AC4BC44E0C1}"/>
                </a:ext>
              </a:extLst>
            </xdr:cNvPr>
            <xdr:cNvSpPr txBox="1"/>
          </xdr:nvSpPr>
          <xdr:spPr>
            <a:xfrm>
              <a:off x="23341776" y="8745683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4" name="TextBox 143">
              <a:extLst>
                <a:ext uri="{FF2B5EF4-FFF2-40B4-BE49-F238E27FC236}">
                  <a16:creationId xmlns:a16="http://schemas.microsoft.com/office/drawing/2014/main" id="{488EA302-640E-2A41-8F4B-5AC4BC44E0C1}"/>
                </a:ext>
              </a:extLst>
            </xdr:cNvPr>
            <xdr:cNvSpPr txBox="1"/>
          </xdr:nvSpPr>
          <xdr:spPr>
            <a:xfrm>
              <a:off x="23341776" y="8745683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330685</xdr:colOff>
      <xdr:row>49</xdr:row>
      <xdr:rowOff>2923</xdr:rowOff>
    </xdr:from>
    <xdr:ext cx="18755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5" name="TextBox 144">
              <a:extLst>
                <a:ext uri="{FF2B5EF4-FFF2-40B4-BE49-F238E27FC236}">
                  <a16:creationId xmlns:a16="http://schemas.microsoft.com/office/drawing/2014/main" id="{8D581861-0BA0-7641-975F-E302AA0BD610}"/>
                </a:ext>
              </a:extLst>
            </xdr:cNvPr>
            <xdr:cNvSpPr txBox="1"/>
          </xdr:nvSpPr>
          <xdr:spPr>
            <a:xfrm>
              <a:off x="23330385" y="95025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5" name="TextBox 144">
              <a:extLst>
                <a:ext uri="{FF2B5EF4-FFF2-40B4-BE49-F238E27FC236}">
                  <a16:creationId xmlns:a16="http://schemas.microsoft.com/office/drawing/2014/main" id="{8D581861-0BA0-7641-975F-E302AA0BD610}"/>
                </a:ext>
              </a:extLst>
            </xdr:cNvPr>
            <xdr:cNvSpPr txBox="1"/>
          </xdr:nvSpPr>
          <xdr:spPr>
            <a:xfrm>
              <a:off x="23330385" y="95025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60</xdr:col>
      <xdr:colOff>718681</xdr:colOff>
      <xdr:row>18</xdr:row>
      <xdr:rowOff>39380</xdr:rowOff>
    </xdr:from>
    <xdr:to>
      <xdr:col>63</xdr:col>
      <xdr:colOff>334728</xdr:colOff>
      <xdr:row>36</xdr:row>
      <xdr:rowOff>118138</xdr:rowOff>
    </xdr:to>
    <xdr:sp macro="" textlink="">
      <xdr:nvSpPr>
        <xdr:cNvPr id="146" name="Freeform 145">
          <a:extLst>
            <a:ext uri="{FF2B5EF4-FFF2-40B4-BE49-F238E27FC236}">
              <a16:creationId xmlns:a16="http://schemas.microsoft.com/office/drawing/2014/main" id="{C7DB5495-DDB3-6F40-A912-F846F692DF9D}"/>
            </a:ext>
          </a:extLst>
        </xdr:cNvPr>
        <xdr:cNvSpPr/>
      </xdr:nvSpPr>
      <xdr:spPr>
        <a:xfrm>
          <a:off x="23718381" y="3633480"/>
          <a:ext cx="1508347" cy="3507758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65</xdr:col>
      <xdr:colOff>34260</xdr:colOff>
      <xdr:row>18</xdr:row>
      <xdr:rowOff>59071</xdr:rowOff>
    </xdr:from>
    <xdr:to>
      <xdr:col>67</xdr:col>
      <xdr:colOff>344575</xdr:colOff>
      <xdr:row>37</xdr:row>
      <xdr:rowOff>14570</xdr:rowOff>
    </xdr:to>
    <xdr:sp macro="" textlink="">
      <xdr:nvSpPr>
        <xdr:cNvPr id="147" name="Freeform 146">
          <a:extLst>
            <a:ext uri="{FF2B5EF4-FFF2-40B4-BE49-F238E27FC236}">
              <a16:creationId xmlns:a16="http://schemas.microsoft.com/office/drawing/2014/main" id="{5063F7B1-4D24-E74A-B47E-8D9B68AB0345}"/>
            </a:ext>
          </a:extLst>
        </xdr:cNvPr>
        <xdr:cNvSpPr/>
      </xdr:nvSpPr>
      <xdr:spPr>
        <a:xfrm>
          <a:off x="25688260" y="3653171"/>
          <a:ext cx="1072315" cy="35749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29141</xdr:colOff>
      <xdr:row>18</xdr:row>
      <xdr:rowOff>53951</xdr:rowOff>
    </xdr:from>
    <xdr:to>
      <xdr:col>71</xdr:col>
      <xdr:colOff>339455</xdr:colOff>
      <xdr:row>37</xdr:row>
      <xdr:rowOff>9450</xdr:rowOff>
    </xdr:to>
    <xdr:sp macro="" textlink="">
      <xdr:nvSpPr>
        <xdr:cNvPr id="148" name="Freeform 147">
          <a:extLst>
            <a:ext uri="{FF2B5EF4-FFF2-40B4-BE49-F238E27FC236}">
              <a16:creationId xmlns:a16="http://schemas.microsoft.com/office/drawing/2014/main" id="{1489C878-DBD8-154A-8E4C-9689A9E51F68}"/>
            </a:ext>
          </a:extLst>
        </xdr:cNvPr>
        <xdr:cNvSpPr/>
      </xdr:nvSpPr>
      <xdr:spPr>
        <a:xfrm>
          <a:off x="27207141" y="3648051"/>
          <a:ext cx="1072314" cy="35749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55</xdr:col>
      <xdr:colOff>75821</xdr:colOff>
      <xdr:row>21</xdr:row>
      <xdr:rowOff>0</xdr:rowOff>
    </xdr:from>
    <xdr:ext cx="18453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9" name="TextBox 148">
              <a:extLst>
                <a:ext uri="{FF2B5EF4-FFF2-40B4-BE49-F238E27FC236}">
                  <a16:creationId xmlns:a16="http://schemas.microsoft.com/office/drawing/2014/main" id="{A900885F-B647-1942-BBBC-F558D56DA93F}"/>
                </a:ext>
              </a:extLst>
            </xdr:cNvPr>
            <xdr:cNvSpPr txBox="1"/>
          </xdr:nvSpPr>
          <xdr:spPr>
            <a:xfrm>
              <a:off x="21170521" y="416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49" name="TextBox 148">
              <a:extLst>
                <a:ext uri="{FF2B5EF4-FFF2-40B4-BE49-F238E27FC236}">
                  <a16:creationId xmlns:a16="http://schemas.microsoft.com/office/drawing/2014/main" id="{A900885F-B647-1942-BBBC-F558D56DA93F}"/>
                </a:ext>
              </a:extLst>
            </xdr:cNvPr>
            <xdr:cNvSpPr txBox="1"/>
          </xdr:nvSpPr>
          <xdr:spPr>
            <a:xfrm>
              <a:off x="21170521" y="416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47</xdr:col>
      <xdr:colOff>62363</xdr:colOff>
      <xdr:row>21</xdr:row>
      <xdr:rowOff>5497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0" name="TextBox 149">
              <a:extLst>
                <a:ext uri="{FF2B5EF4-FFF2-40B4-BE49-F238E27FC236}">
                  <a16:creationId xmlns:a16="http://schemas.microsoft.com/office/drawing/2014/main" id="{8AA768BD-BB18-354E-AC07-23115F84E5A3}"/>
                </a:ext>
              </a:extLst>
            </xdr:cNvPr>
            <xdr:cNvSpPr txBox="1"/>
          </xdr:nvSpPr>
          <xdr:spPr>
            <a:xfrm>
              <a:off x="18109063" y="417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0" name="TextBox 149">
              <a:extLst>
                <a:ext uri="{FF2B5EF4-FFF2-40B4-BE49-F238E27FC236}">
                  <a16:creationId xmlns:a16="http://schemas.microsoft.com/office/drawing/2014/main" id="{8AA768BD-BB18-354E-AC07-23115F84E5A3}"/>
                </a:ext>
              </a:extLst>
            </xdr:cNvPr>
            <xdr:cNvSpPr txBox="1"/>
          </xdr:nvSpPr>
          <xdr:spPr>
            <a:xfrm>
              <a:off x="18109063" y="417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76579</xdr:colOff>
      <xdr:row>26</xdr:row>
      <xdr:rowOff>758</xdr:rowOff>
    </xdr:from>
    <xdr:ext cx="183512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1" name="TextBox 150">
              <a:extLst>
                <a:ext uri="{FF2B5EF4-FFF2-40B4-BE49-F238E27FC236}">
                  <a16:creationId xmlns:a16="http://schemas.microsoft.com/office/drawing/2014/main" id="{2C55F102-5262-6B45-93F0-A8D488EA8035}"/>
                </a:ext>
              </a:extLst>
            </xdr:cNvPr>
            <xdr:cNvSpPr txBox="1"/>
          </xdr:nvSpPr>
          <xdr:spPr>
            <a:xfrm>
              <a:off x="21171279" y="5118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1" name="TextBox 150">
              <a:extLst>
                <a:ext uri="{FF2B5EF4-FFF2-40B4-BE49-F238E27FC236}">
                  <a16:creationId xmlns:a16="http://schemas.microsoft.com/office/drawing/2014/main" id="{2C55F102-5262-6B45-93F0-A8D488EA8035}"/>
                </a:ext>
              </a:extLst>
            </xdr:cNvPr>
            <xdr:cNvSpPr txBox="1"/>
          </xdr:nvSpPr>
          <xdr:spPr>
            <a:xfrm>
              <a:off x="21171279" y="5118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47</xdr:col>
      <xdr:colOff>63121</xdr:colOff>
      <xdr:row>26</xdr:row>
      <xdr:rowOff>6255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2" name="TextBox 151">
              <a:extLst>
                <a:ext uri="{FF2B5EF4-FFF2-40B4-BE49-F238E27FC236}">
                  <a16:creationId xmlns:a16="http://schemas.microsoft.com/office/drawing/2014/main" id="{BBBEACD9-853B-0046-B5B6-BD38F73A8341}"/>
                </a:ext>
              </a:extLst>
            </xdr:cNvPr>
            <xdr:cNvSpPr txBox="1"/>
          </xdr:nvSpPr>
          <xdr:spPr>
            <a:xfrm>
              <a:off x="18109821" y="5124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2" name="TextBox 151">
              <a:extLst>
                <a:ext uri="{FF2B5EF4-FFF2-40B4-BE49-F238E27FC236}">
                  <a16:creationId xmlns:a16="http://schemas.microsoft.com/office/drawing/2014/main" id="{BBBEACD9-853B-0046-B5B6-BD38F73A8341}"/>
                </a:ext>
              </a:extLst>
            </xdr:cNvPr>
            <xdr:cNvSpPr txBox="1"/>
          </xdr:nvSpPr>
          <xdr:spPr>
            <a:xfrm>
              <a:off x="18109821" y="5124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72598</xdr:colOff>
      <xdr:row>31</xdr:row>
      <xdr:rowOff>1516</xdr:rowOff>
    </xdr:from>
    <xdr:ext cx="16004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3" name="TextBox 152">
              <a:extLst>
                <a:ext uri="{FF2B5EF4-FFF2-40B4-BE49-F238E27FC236}">
                  <a16:creationId xmlns:a16="http://schemas.microsoft.com/office/drawing/2014/main" id="{7D52E669-D472-2F45-B662-0B5EC1333829}"/>
                </a:ext>
              </a:extLst>
            </xdr:cNvPr>
            <xdr:cNvSpPr txBox="1"/>
          </xdr:nvSpPr>
          <xdr:spPr>
            <a:xfrm>
              <a:off x="21167298" y="6072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3" name="TextBox 152">
              <a:extLst>
                <a:ext uri="{FF2B5EF4-FFF2-40B4-BE49-F238E27FC236}">
                  <a16:creationId xmlns:a16="http://schemas.microsoft.com/office/drawing/2014/main" id="{7D52E669-D472-2F45-B662-0B5EC1333829}"/>
                </a:ext>
              </a:extLst>
            </xdr:cNvPr>
            <xdr:cNvSpPr txBox="1"/>
          </xdr:nvSpPr>
          <xdr:spPr>
            <a:xfrm>
              <a:off x="21167298" y="6072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47</xdr:col>
      <xdr:colOff>59140</xdr:colOff>
      <xdr:row>31</xdr:row>
      <xdr:rowOff>7013</xdr:rowOff>
    </xdr:from>
    <xdr:ext cx="2037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4" name="TextBox 153">
              <a:extLst>
                <a:ext uri="{FF2B5EF4-FFF2-40B4-BE49-F238E27FC236}">
                  <a16:creationId xmlns:a16="http://schemas.microsoft.com/office/drawing/2014/main" id="{DD7DB58A-C720-C94B-B583-8674B4350424}"/>
                </a:ext>
              </a:extLst>
            </xdr:cNvPr>
            <xdr:cNvSpPr txBox="1"/>
          </xdr:nvSpPr>
          <xdr:spPr>
            <a:xfrm>
              <a:off x="18105840" y="6077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4" name="TextBox 153">
              <a:extLst>
                <a:ext uri="{FF2B5EF4-FFF2-40B4-BE49-F238E27FC236}">
                  <a16:creationId xmlns:a16="http://schemas.microsoft.com/office/drawing/2014/main" id="{DD7DB58A-C720-C94B-B583-8674B4350424}"/>
                </a:ext>
              </a:extLst>
            </xdr:cNvPr>
            <xdr:cNvSpPr txBox="1"/>
          </xdr:nvSpPr>
          <xdr:spPr>
            <a:xfrm>
              <a:off x="18105840" y="6077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82834</xdr:colOff>
      <xdr:row>42</xdr:row>
      <xdr:rowOff>187087</xdr:rowOff>
    </xdr:from>
    <xdr:ext cx="19095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5" name="TextBox 154">
              <a:extLst>
                <a:ext uri="{FF2B5EF4-FFF2-40B4-BE49-F238E27FC236}">
                  <a16:creationId xmlns:a16="http://schemas.microsoft.com/office/drawing/2014/main" id="{52788495-59CF-FA4E-990D-B66C11DB5016}"/>
                </a:ext>
              </a:extLst>
            </xdr:cNvPr>
            <xdr:cNvSpPr txBox="1"/>
          </xdr:nvSpPr>
          <xdr:spPr>
            <a:xfrm>
              <a:off x="21177534" y="83531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5" name="TextBox 154">
              <a:extLst>
                <a:ext uri="{FF2B5EF4-FFF2-40B4-BE49-F238E27FC236}">
                  <a16:creationId xmlns:a16="http://schemas.microsoft.com/office/drawing/2014/main" id="{52788495-59CF-FA4E-990D-B66C11DB5016}"/>
                </a:ext>
              </a:extLst>
            </xdr:cNvPr>
            <xdr:cNvSpPr txBox="1"/>
          </xdr:nvSpPr>
          <xdr:spPr>
            <a:xfrm>
              <a:off x="21177534" y="83531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47</xdr:col>
      <xdr:colOff>69376</xdr:colOff>
      <xdr:row>43</xdr:row>
      <xdr:rowOff>3032</xdr:rowOff>
    </xdr:from>
    <xdr:ext cx="23461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6" name="TextBox 155">
              <a:extLst>
                <a:ext uri="{FF2B5EF4-FFF2-40B4-BE49-F238E27FC236}">
                  <a16:creationId xmlns:a16="http://schemas.microsoft.com/office/drawing/2014/main" id="{96B79DAF-EEFF-694F-8497-D72A1E7E761C}"/>
                </a:ext>
              </a:extLst>
            </xdr:cNvPr>
            <xdr:cNvSpPr txBox="1"/>
          </xdr:nvSpPr>
          <xdr:spPr>
            <a:xfrm>
              <a:off x="18116076" y="83596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6" name="TextBox 155">
              <a:extLst>
                <a:ext uri="{FF2B5EF4-FFF2-40B4-BE49-F238E27FC236}">
                  <a16:creationId xmlns:a16="http://schemas.microsoft.com/office/drawing/2014/main" id="{96B79DAF-EEFF-694F-8497-D72A1E7E761C}"/>
                </a:ext>
              </a:extLst>
            </xdr:cNvPr>
            <xdr:cNvSpPr txBox="1"/>
          </xdr:nvSpPr>
          <xdr:spPr>
            <a:xfrm>
              <a:off x="18116076" y="83596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182160</xdr:colOff>
      <xdr:row>47</xdr:row>
      <xdr:rowOff>99045</xdr:rowOff>
    </xdr:from>
    <xdr:ext cx="7786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7" name="TextBox 156">
              <a:extLst>
                <a:ext uri="{FF2B5EF4-FFF2-40B4-BE49-F238E27FC236}">
                  <a16:creationId xmlns:a16="http://schemas.microsoft.com/office/drawing/2014/main" id="{39B4A0FE-C497-D643-A80C-FEED7F43086F}"/>
                </a:ext>
              </a:extLst>
            </xdr:cNvPr>
            <xdr:cNvSpPr txBox="1"/>
          </xdr:nvSpPr>
          <xdr:spPr>
            <a:xfrm>
              <a:off x="21657860" y="92176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7" name="TextBox 156">
              <a:extLst>
                <a:ext uri="{FF2B5EF4-FFF2-40B4-BE49-F238E27FC236}">
                  <a16:creationId xmlns:a16="http://schemas.microsoft.com/office/drawing/2014/main" id="{39B4A0FE-C497-D643-A80C-FEED7F43086F}"/>
                </a:ext>
              </a:extLst>
            </xdr:cNvPr>
            <xdr:cNvSpPr txBox="1"/>
          </xdr:nvSpPr>
          <xdr:spPr>
            <a:xfrm>
              <a:off x="21657860" y="92176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𝐻_𝑡=𝑆_𝑡∗𝑂_𝑡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45175</xdr:colOff>
      <xdr:row>39</xdr:row>
      <xdr:rowOff>121136</xdr:rowOff>
    </xdr:from>
    <xdr:ext cx="8763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8" name="TextBox 157">
              <a:extLst>
                <a:ext uri="{FF2B5EF4-FFF2-40B4-BE49-F238E27FC236}">
                  <a16:creationId xmlns:a16="http://schemas.microsoft.com/office/drawing/2014/main" id="{264E4257-5E9A-7741-AF1A-EC5A06B8F30B}"/>
                </a:ext>
              </a:extLst>
            </xdr:cNvPr>
            <xdr:cNvSpPr txBox="1"/>
          </xdr:nvSpPr>
          <xdr:spPr>
            <a:xfrm>
              <a:off x="21520875" y="7715736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n-US" sz="1100" b="0" i="0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tanh</m:t>
                    </m:r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⁡(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8" name="TextBox 157">
              <a:extLst>
                <a:ext uri="{FF2B5EF4-FFF2-40B4-BE49-F238E27FC236}">
                  <a16:creationId xmlns:a16="http://schemas.microsoft.com/office/drawing/2014/main" id="{264E4257-5E9A-7741-AF1A-EC5A06B8F30B}"/>
                </a:ext>
              </a:extLst>
            </xdr:cNvPr>
            <xdr:cNvSpPr txBox="1"/>
          </xdr:nvSpPr>
          <xdr:spPr>
            <a:xfrm>
              <a:off x="21520875" y="7715736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𝑆_𝑡=tanh⁡(𝐶_𝑡)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65750</xdr:colOff>
      <xdr:row>11</xdr:row>
      <xdr:rowOff>21769</xdr:rowOff>
    </xdr:from>
    <xdr:ext cx="17786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9" name="TextBox 158">
              <a:extLst>
                <a:ext uri="{FF2B5EF4-FFF2-40B4-BE49-F238E27FC236}">
                  <a16:creationId xmlns:a16="http://schemas.microsoft.com/office/drawing/2014/main" id="{A4DCF148-30B6-8347-8ADB-489B1B475B4D}"/>
                </a:ext>
              </a:extLst>
            </xdr:cNvPr>
            <xdr:cNvSpPr txBox="1"/>
          </xdr:nvSpPr>
          <xdr:spPr>
            <a:xfrm>
              <a:off x="21541450" y="22823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59" name="TextBox 158">
              <a:extLst>
                <a:ext uri="{FF2B5EF4-FFF2-40B4-BE49-F238E27FC236}">
                  <a16:creationId xmlns:a16="http://schemas.microsoft.com/office/drawing/2014/main" id="{A4DCF148-30B6-8347-8ADB-489B1B475B4D}"/>
                </a:ext>
              </a:extLst>
            </xdr:cNvPr>
            <xdr:cNvSpPr txBox="1"/>
          </xdr:nvSpPr>
          <xdr:spPr>
            <a:xfrm>
              <a:off x="21541450" y="22823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𝑋_𝑡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355861</xdr:colOff>
      <xdr:row>17</xdr:row>
      <xdr:rowOff>103676</xdr:rowOff>
    </xdr:from>
    <xdr:ext cx="32201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0" name="TextBox 159">
              <a:extLst>
                <a:ext uri="{FF2B5EF4-FFF2-40B4-BE49-F238E27FC236}">
                  <a16:creationId xmlns:a16="http://schemas.microsoft.com/office/drawing/2014/main" id="{3985B231-E604-C24F-BEC4-9F39432F6F67}"/>
                </a:ext>
              </a:extLst>
            </xdr:cNvPr>
            <xdr:cNvSpPr txBox="1"/>
          </xdr:nvSpPr>
          <xdr:spPr>
            <a:xfrm>
              <a:off x="21450561" y="3507276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0" name="TextBox 159">
              <a:extLst>
                <a:ext uri="{FF2B5EF4-FFF2-40B4-BE49-F238E27FC236}">
                  <a16:creationId xmlns:a16="http://schemas.microsoft.com/office/drawing/2014/main" id="{3985B231-E604-C24F-BEC4-9F39432F6F67}"/>
                </a:ext>
              </a:extLst>
            </xdr:cNvPr>
            <xdr:cNvSpPr txBox="1"/>
          </xdr:nvSpPr>
          <xdr:spPr>
            <a:xfrm>
              <a:off x="21450561" y="3507276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𝐻_(𝑡−1)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27639</xdr:colOff>
      <xdr:row>19</xdr:row>
      <xdr:rowOff>116505</xdr:rowOff>
    </xdr:from>
    <xdr:ext cx="148322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1" name="TextBox 160">
              <a:extLst>
                <a:ext uri="{FF2B5EF4-FFF2-40B4-BE49-F238E27FC236}">
                  <a16:creationId xmlns:a16="http://schemas.microsoft.com/office/drawing/2014/main" id="{A6D4DDF7-4BBF-4345-AC6B-EA5D5D568FB4}"/>
                </a:ext>
              </a:extLst>
            </xdr:cNvPr>
            <xdr:cNvSpPr txBox="1"/>
          </xdr:nvSpPr>
          <xdr:spPr>
            <a:xfrm>
              <a:off x="20360339" y="390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1" name="TextBox 160">
              <a:extLst>
                <a:ext uri="{FF2B5EF4-FFF2-40B4-BE49-F238E27FC236}">
                  <a16:creationId xmlns:a16="http://schemas.microsoft.com/office/drawing/2014/main" id="{A6D4DDF7-4BBF-4345-AC6B-EA5D5D568FB4}"/>
                </a:ext>
              </a:extLst>
            </xdr:cNvPr>
            <xdr:cNvSpPr txBox="1"/>
          </xdr:nvSpPr>
          <xdr:spPr>
            <a:xfrm>
              <a:off x="20360339" y="390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𝑍_𝐹=𝑊_𝐹 [𝑋_𝑡 〖;𝐻〗_(𝑡−1) ]+𝑏_𝐹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88786</xdr:colOff>
      <xdr:row>20</xdr:row>
      <xdr:rowOff>186669</xdr:rowOff>
    </xdr:from>
    <xdr:ext cx="19242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2" name="TextBox 161">
              <a:extLst>
                <a:ext uri="{FF2B5EF4-FFF2-40B4-BE49-F238E27FC236}">
                  <a16:creationId xmlns:a16="http://schemas.microsoft.com/office/drawing/2014/main" id="{564D06FA-5DE2-BC4B-9A5B-18E535D25FC4}"/>
                </a:ext>
              </a:extLst>
            </xdr:cNvPr>
            <xdr:cNvSpPr txBox="1"/>
          </xdr:nvSpPr>
          <xdr:spPr>
            <a:xfrm>
              <a:off x="21945486" y="416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2" name="TextBox 161">
              <a:extLst>
                <a:ext uri="{FF2B5EF4-FFF2-40B4-BE49-F238E27FC236}">
                  <a16:creationId xmlns:a16="http://schemas.microsoft.com/office/drawing/2014/main" id="{564D06FA-5DE2-BC4B-9A5B-18E535D25FC4}"/>
                </a:ext>
              </a:extLst>
            </xdr:cNvPr>
            <xdr:cNvSpPr txBox="1"/>
          </xdr:nvSpPr>
          <xdr:spPr>
            <a:xfrm>
              <a:off x="21945486" y="416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39529</xdr:colOff>
      <xdr:row>24</xdr:row>
      <xdr:rowOff>133798</xdr:rowOff>
    </xdr:from>
    <xdr:ext cx="151438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3" name="TextBox 162">
              <a:extLst>
                <a:ext uri="{FF2B5EF4-FFF2-40B4-BE49-F238E27FC236}">
                  <a16:creationId xmlns:a16="http://schemas.microsoft.com/office/drawing/2014/main" id="{FC0B7070-6CA4-5F49-BAB9-30340ECC8553}"/>
                </a:ext>
              </a:extLst>
            </xdr:cNvPr>
            <xdr:cNvSpPr txBox="1"/>
          </xdr:nvSpPr>
          <xdr:spPr>
            <a:xfrm>
              <a:off x="20372229" y="4870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3" name="TextBox 162">
              <a:extLst>
                <a:ext uri="{FF2B5EF4-FFF2-40B4-BE49-F238E27FC236}">
                  <a16:creationId xmlns:a16="http://schemas.microsoft.com/office/drawing/2014/main" id="{FC0B7070-6CA4-5F49-BAB9-30340ECC8553}"/>
                </a:ext>
              </a:extLst>
            </xdr:cNvPr>
            <xdr:cNvSpPr txBox="1"/>
          </xdr:nvSpPr>
          <xdr:spPr>
            <a:xfrm>
              <a:off x="20372229" y="4870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𝑍_𝐶=𝑊_𝐶 [𝑋_𝑡 〖;𝐻〗_(𝑡−1) ]+𝑏_𝐶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84463</xdr:colOff>
      <xdr:row>25</xdr:row>
      <xdr:rowOff>187749</xdr:rowOff>
    </xdr:from>
    <xdr:ext cx="19139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4" name="TextBox 163">
              <a:extLst>
                <a:ext uri="{FF2B5EF4-FFF2-40B4-BE49-F238E27FC236}">
                  <a16:creationId xmlns:a16="http://schemas.microsoft.com/office/drawing/2014/main" id="{46365982-55C9-9443-BC74-104D6B638D3B}"/>
                </a:ext>
              </a:extLst>
            </xdr:cNvPr>
            <xdr:cNvSpPr txBox="1"/>
          </xdr:nvSpPr>
          <xdr:spPr>
            <a:xfrm>
              <a:off x="21941163" y="5115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4" name="TextBox 163">
              <a:extLst>
                <a:ext uri="{FF2B5EF4-FFF2-40B4-BE49-F238E27FC236}">
                  <a16:creationId xmlns:a16="http://schemas.microsoft.com/office/drawing/2014/main" id="{46365982-55C9-9443-BC74-104D6B638D3B}"/>
                </a:ext>
              </a:extLst>
            </xdr:cNvPr>
            <xdr:cNvSpPr txBox="1"/>
          </xdr:nvSpPr>
          <xdr:spPr>
            <a:xfrm>
              <a:off x="21941163" y="5115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85544</xdr:colOff>
      <xdr:row>31</xdr:row>
      <xdr:rowOff>5085</xdr:rowOff>
    </xdr:from>
    <xdr:ext cx="16793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5" name="TextBox 164">
              <a:extLst>
                <a:ext uri="{FF2B5EF4-FFF2-40B4-BE49-F238E27FC236}">
                  <a16:creationId xmlns:a16="http://schemas.microsoft.com/office/drawing/2014/main" id="{23A163A1-C885-9A47-90E1-4586ECF80F44}"/>
                </a:ext>
              </a:extLst>
            </xdr:cNvPr>
            <xdr:cNvSpPr txBox="1"/>
          </xdr:nvSpPr>
          <xdr:spPr>
            <a:xfrm>
              <a:off x="21942244" y="6075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5" name="TextBox 164">
              <a:extLst>
                <a:ext uri="{FF2B5EF4-FFF2-40B4-BE49-F238E27FC236}">
                  <a16:creationId xmlns:a16="http://schemas.microsoft.com/office/drawing/2014/main" id="{23A163A1-C885-9A47-90E1-4586ECF80F44}"/>
                </a:ext>
              </a:extLst>
            </xdr:cNvPr>
            <xdr:cNvSpPr txBox="1"/>
          </xdr:nvSpPr>
          <xdr:spPr>
            <a:xfrm>
              <a:off x="21942244" y="6075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75818</xdr:colOff>
      <xdr:row>43</xdr:row>
      <xdr:rowOff>763</xdr:rowOff>
    </xdr:from>
    <xdr:ext cx="19883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6" name="TextBox 165">
              <a:extLst>
                <a:ext uri="{FF2B5EF4-FFF2-40B4-BE49-F238E27FC236}">
                  <a16:creationId xmlns:a16="http://schemas.microsoft.com/office/drawing/2014/main" id="{D30DBF26-5784-064B-9B93-032CA6CE7D43}"/>
                </a:ext>
              </a:extLst>
            </xdr:cNvPr>
            <xdr:cNvSpPr txBox="1"/>
          </xdr:nvSpPr>
          <xdr:spPr>
            <a:xfrm>
              <a:off x="21932518" y="83573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6" name="TextBox 165">
              <a:extLst>
                <a:ext uri="{FF2B5EF4-FFF2-40B4-BE49-F238E27FC236}">
                  <a16:creationId xmlns:a16="http://schemas.microsoft.com/office/drawing/2014/main" id="{D30DBF26-5784-064B-9B93-032CA6CE7D43}"/>
                </a:ext>
              </a:extLst>
            </xdr:cNvPr>
            <xdr:cNvSpPr txBox="1"/>
          </xdr:nvSpPr>
          <xdr:spPr>
            <a:xfrm>
              <a:off x="21932518" y="83573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46014</xdr:colOff>
      <xdr:row>29</xdr:row>
      <xdr:rowOff>167305</xdr:rowOff>
    </xdr:from>
    <xdr:ext cx="140974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7" name="TextBox 166">
              <a:extLst>
                <a:ext uri="{FF2B5EF4-FFF2-40B4-BE49-F238E27FC236}">
                  <a16:creationId xmlns:a16="http://schemas.microsoft.com/office/drawing/2014/main" id="{5E997793-29A8-B84A-A804-18EAEB35173F}"/>
                </a:ext>
              </a:extLst>
            </xdr:cNvPr>
            <xdr:cNvSpPr txBox="1"/>
          </xdr:nvSpPr>
          <xdr:spPr>
            <a:xfrm>
              <a:off x="20378714" y="5856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7" name="TextBox 166">
              <a:extLst>
                <a:ext uri="{FF2B5EF4-FFF2-40B4-BE49-F238E27FC236}">
                  <a16:creationId xmlns:a16="http://schemas.microsoft.com/office/drawing/2014/main" id="{5E997793-29A8-B84A-A804-18EAEB35173F}"/>
                </a:ext>
              </a:extLst>
            </xdr:cNvPr>
            <xdr:cNvSpPr txBox="1"/>
          </xdr:nvSpPr>
          <xdr:spPr>
            <a:xfrm>
              <a:off x="20378714" y="5856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𝑍_𝐼=𝑊_𝐼 [𝑋_𝑡 〖;𝐻〗_(𝑡−1) ]+𝑏_𝐼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47095</xdr:colOff>
      <xdr:row>41</xdr:row>
      <xdr:rowOff>146768</xdr:rowOff>
    </xdr:from>
    <xdr:ext cx="150246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8" name="TextBox 167">
              <a:extLst>
                <a:ext uri="{FF2B5EF4-FFF2-40B4-BE49-F238E27FC236}">
                  <a16:creationId xmlns:a16="http://schemas.microsoft.com/office/drawing/2014/main" id="{793F5F8E-8598-1D46-95AF-455D7D4BE0DC}"/>
                </a:ext>
              </a:extLst>
            </xdr:cNvPr>
            <xdr:cNvSpPr txBox="1"/>
          </xdr:nvSpPr>
          <xdr:spPr>
            <a:xfrm>
              <a:off x="20379795" y="81223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68" name="TextBox 167">
              <a:extLst>
                <a:ext uri="{FF2B5EF4-FFF2-40B4-BE49-F238E27FC236}">
                  <a16:creationId xmlns:a16="http://schemas.microsoft.com/office/drawing/2014/main" id="{793F5F8E-8598-1D46-95AF-455D7D4BE0DC}"/>
                </a:ext>
              </a:extLst>
            </xdr:cNvPr>
            <xdr:cNvSpPr txBox="1"/>
          </xdr:nvSpPr>
          <xdr:spPr>
            <a:xfrm>
              <a:off x="20379795" y="81223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𝑍_𝑂=𝑊_𝑂 [𝑋_𝑡 〖;𝐻〗_(𝑡−1) ]+𝑏_𝑂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63</xdr:col>
      <xdr:colOff>324407</xdr:colOff>
      <xdr:row>38</xdr:row>
      <xdr:rowOff>154722</xdr:rowOff>
    </xdr:from>
    <xdr:to>
      <xdr:col>65</xdr:col>
      <xdr:colOff>77718</xdr:colOff>
      <xdr:row>46</xdr:row>
      <xdr:rowOff>77447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B66C0F63-5FC7-634A-A6A4-0339EFDE1FEE}"/>
            </a:ext>
          </a:extLst>
        </xdr:cNvPr>
        <xdr:cNvSpPr/>
      </xdr:nvSpPr>
      <xdr:spPr>
        <a:xfrm>
          <a:off x="25216407" y="7558822"/>
          <a:ext cx="515311" cy="1446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67</xdr:col>
      <xdr:colOff>321585</xdr:colOff>
      <xdr:row>38</xdr:row>
      <xdr:rowOff>154722</xdr:rowOff>
    </xdr:from>
    <xdr:to>
      <xdr:col>69</xdr:col>
      <xdr:colOff>103118</xdr:colOff>
      <xdr:row>46</xdr:row>
      <xdr:rowOff>77447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CA439E8E-D9BB-094D-B4CC-D486E58AE662}"/>
            </a:ext>
          </a:extLst>
        </xdr:cNvPr>
        <xdr:cNvSpPr/>
      </xdr:nvSpPr>
      <xdr:spPr>
        <a:xfrm>
          <a:off x="26737585" y="7558822"/>
          <a:ext cx="543533" cy="1446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71</xdr:col>
      <xdr:colOff>318763</xdr:colOff>
      <xdr:row>38</xdr:row>
      <xdr:rowOff>154722</xdr:rowOff>
    </xdr:from>
    <xdr:to>
      <xdr:col>73</xdr:col>
      <xdr:colOff>72073</xdr:colOff>
      <xdr:row>46</xdr:row>
      <xdr:rowOff>77447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00E32E00-8F2E-B646-B865-54FBDF7C1F9D}"/>
            </a:ext>
          </a:extLst>
        </xdr:cNvPr>
        <xdr:cNvSpPr/>
      </xdr:nvSpPr>
      <xdr:spPr>
        <a:xfrm>
          <a:off x="28258763" y="7558822"/>
          <a:ext cx="515310" cy="1446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63</xdr:col>
      <xdr:colOff>344371</xdr:colOff>
      <xdr:row>16</xdr:row>
      <xdr:rowOff>102441</xdr:rowOff>
    </xdr:from>
    <xdr:to>
      <xdr:col>65</xdr:col>
      <xdr:colOff>74160</xdr:colOff>
      <xdr:row>35</xdr:row>
      <xdr:rowOff>19185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C809FCCF-C0F5-404E-BCC3-665DF3F14699}"/>
            </a:ext>
          </a:extLst>
        </xdr:cNvPr>
        <xdr:cNvSpPr/>
      </xdr:nvSpPr>
      <xdr:spPr>
        <a:xfrm>
          <a:off x="25236371" y="3315541"/>
          <a:ext cx="491789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67</xdr:col>
      <xdr:colOff>313327</xdr:colOff>
      <xdr:row>16</xdr:row>
      <xdr:rowOff>102441</xdr:rowOff>
    </xdr:from>
    <xdr:to>
      <xdr:col>69</xdr:col>
      <xdr:colOff>71338</xdr:colOff>
      <xdr:row>35</xdr:row>
      <xdr:rowOff>19185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97792D9E-1802-3F46-B970-65AE0FAF3F80}"/>
            </a:ext>
          </a:extLst>
        </xdr:cNvPr>
        <xdr:cNvSpPr/>
      </xdr:nvSpPr>
      <xdr:spPr>
        <a:xfrm>
          <a:off x="26729327" y="3315541"/>
          <a:ext cx="520011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71</xdr:col>
      <xdr:colOff>324616</xdr:colOff>
      <xdr:row>16</xdr:row>
      <xdr:rowOff>102441</xdr:rowOff>
    </xdr:from>
    <xdr:to>
      <xdr:col>73</xdr:col>
      <xdr:colOff>54404</xdr:colOff>
      <xdr:row>35</xdr:row>
      <xdr:rowOff>19185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801D4031-863E-9648-9C21-47B9F74E7525}"/>
            </a:ext>
          </a:extLst>
        </xdr:cNvPr>
        <xdr:cNvSpPr/>
      </xdr:nvSpPr>
      <xdr:spPr>
        <a:xfrm>
          <a:off x="28264616" y="331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58</xdr:col>
      <xdr:colOff>318851</xdr:colOff>
      <xdr:row>56</xdr:row>
      <xdr:rowOff>102441</xdr:rowOff>
    </xdr:from>
    <xdr:to>
      <xdr:col>60</xdr:col>
      <xdr:colOff>48639</xdr:colOff>
      <xdr:row>75</xdr:row>
      <xdr:rowOff>19185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D2D0417C-932A-B543-A68F-E0D6B8AFA8FC}"/>
            </a:ext>
          </a:extLst>
        </xdr:cNvPr>
        <xdr:cNvSpPr/>
      </xdr:nvSpPr>
      <xdr:spPr>
        <a:xfrm>
          <a:off x="22556551" y="1093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58</xdr:col>
      <xdr:colOff>316859</xdr:colOff>
      <xdr:row>78</xdr:row>
      <xdr:rowOff>154722</xdr:rowOff>
    </xdr:from>
    <xdr:to>
      <xdr:col>60</xdr:col>
      <xdr:colOff>70169</xdr:colOff>
      <xdr:row>86</xdr:row>
      <xdr:rowOff>77447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5BAA594F-647D-DE42-9CB3-C60F26E82B13}"/>
            </a:ext>
          </a:extLst>
        </xdr:cNvPr>
        <xdr:cNvSpPr/>
      </xdr:nvSpPr>
      <xdr:spPr>
        <a:xfrm>
          <a:off x="22554559" y="15204222"/>
          <a:ext cx="515310" cy="15483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65</xdr:col>
      <xdr:colOff>54821</xdr:colOff>
      <xdr:row>56</xdr:row>
      <xdr:rowOff>127914</xdr:rowOff>
    </xdr:from>
    <xdr:to>
      <xdr:col>65</xdr:col>
      <xdr:colOff>345106</xdr:colOff>
      <xdr:row>88</xdr:row>
      <xdr:rowOff>16726</xdr:rowOff>
    </xdr:to>
    <xdr:sp macro="" textlink="">
      <xdr:nvSpPr>
        <xdr:cNvPr id="177" name="Freeform 176">
          <a:extLst>
            <a:ext uri="{FF2B5EF4-FFF2-40B4-BE49-F238E27FC236}">
              <a16:creationId xmlns:a16="http://schemas.microsoft.com/office/drawing/2014/main" id="{866C3C64-F4F5-E349-89E0-BF0FC59C7B47}"/>
            </a:ext>
          </a:extLst>
        </xdr:cNvPr>
        <xdr:cNvSpPr/>
      </xdr:nvSpPr>
      <xdr:spPr>
        <a:xfrm>
          <a:off x="25708821" y="10961014"/>
          <a:ext cx="290285" cy="61372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9137</xdr:colOff>
      <xdr:row>56</xdr:row>
      <xdr:rowOff>127914</xdr:rowOff>
    </xdr:from>
    <xdr:to>
      <xdr:col>62</xdr:col>
      <xdr:colOff>7048</xdr:colOff>
      <xdr:row>88</xdr:row>
      <xdr:rowOff>16726</xdr:rowOff>
    </xdr:to>
    <xdr:sp macro="" textlink="">
      <xdr:nvSpPr>
        <xdr:cNvPr id="178" name="Freeform 177">
          <a:extLst>
            <a:ext uri="{FF2B5EF4-FFF2-40B4-BE49-F238E27FC236}">
              <a16:creationId xmlns:a16="http://schemas.microsoft.com/office/drawing/2014/main" id="{A4A1AB67-EAEC-AC4D-B997-7FCDD79B2662}"/>
            </a:ext>
          </a:extLst>
        </xdr:cNvPr>
        <xdr:cNvSpPr/>
      </xdr:nvSpPr>
      <xdr:spPr>
        <a:xfrm>
          <a:off x="24139137" y="10961014"/>
          <a:ext cx="378911" cy="61372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54821</xdr:colOff>
      <xdr:row>56</xdr:row>
      <xdr:rowOff>127914</xdr:rowOff>
    </xdr:from>
    <xdr:to>
      <xdr:col>69</xdr:col>
      <xdr:colOff>345106</xdr:colOff>
      <xdr:row>88</xdr:row>
      <xdr:rowOff>16726</xdr:rowOff>
    </xdr:to>
    <xdr:sp macro="" textlink="">
      <xdr:nvSpPr>
        <xdr:cNvPr id="179" name="Freeform 178">
          <a:extLst>
            <a:ext uri="{FF2B5EF4-FFF2-40B4-BE49-F238E27FC236}">
              <a16:creationId xmlns:a16="http://schemas.microsoft.com/office/drawing/2014/main" id="{BE18B7AF-5176-AD49-A69D-34DCD875124A}"/>
            </a:ext>
          </a:extLst>
        </xdr:cNvPr>
        <xdr:cNvSpPr/>
      </xdr:nvSpPr>
      <xdr:spPr>
        <a:xfrm>
          <a:off x="27232821" y="10961014"/>
          <a:ext cx="290285" cy="61372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63</xdr:col>
      <xdr:colOff>50800</xdr:colOff>
      <xdr:row>67</xdr:row>
      <xdr:rowOff>34925</xdr:rowOff>
    </xdr:from>
    <xdr:ext cx="65" cy="162224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2F4BAA0-3D7B-EB47-8659-AC00154EF13C}"/>
            </a:ext>
          </a:extLst>
        </xdr:cNvPr>
        <xdr:cNvSpPr txBox="1"/>
      </xdr:nvSpPr>
      <xdr:spPr>
        <a:xfrm>
          <a:off x="24942800" y="12963525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54</xdr:col>
      <xdr:colOff>262467</xdr:colOff>
      <xdr:row>76</xdr:row>
      <xdr:rowOff>98424</xdr:rowOff>
    </xdr:from>
    <xdr:ext cx="1425968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1" name="TextBox 180">
              <a:extLst>
                <a:ext uri="{FF2B5EF4-FFF2-40B4-BE49-F238E27FC236}">
                  <a16:creationId xmlns:a16="http://schemas.microsoft.com/office/drawing/2014/main" id="{F1F81821-EC0F-8A48-966E-665F5EBB0053}"/>
                </a:ext>
              </a:extLst>
            </xdr:cNvPr>
            <xdr:cNvSpPr txBox="1"/>
          </xdr:nvSpPr>
          <xdr:spPr>
            <a:xfrm>
              <a:off x="20976167" y="14741524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1" name="TextBox 180">
              <a:extLst>
                <a:ext uri="{FF2B5EF4-FFF2-40B4-BE49-F238E27FC236}">
                  <a16:creationId xmlns:a16="http://schemas.microsoft.com/office/drawing/2014/main" id="{F1F81821-EC0F-8A48-966E-665F5EBB0053}"/>
                </a:ext>
              </a:extLst>
            </xdr:cNvPr>
            <xdr:cNvSpPr txBox="1"/>
          </xdr:nvSpPr>
          <xdr:spPr>
            <a:xfrm>
              <a:off x="20976167" y="14741524"/>
              <a:ext cx="1425968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𝐶_𝑡=𝐶_(𝑡−1)∗𝐹_𝑡+(𝐶_𝑡 ) ̃∗𝐼_𝑡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361950</xdr:colOff>
      <xdr:row>58</xdr:row>
      <xdr:rowOff>17991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2" name="TextBox 181">
              <a:extLst>
                <a:ext uri="{FF2B5EF4-FFF2-40B4-BE49-F238E27FC236}">
                  <a16:creationId xmlns:a16="http://schemas.microsoft.com/office/drawing/2014/main" id="{7060FA4E-DFC9-964F-915C-CBF91A4A613B}"/>
                </a:ext>
              </a:extLst>
            </xdr:cNvPr>
            <xdr:cNvSpPr txBox="1"/>
          </xdr:nvSpPr>
          <xdr:spPr>
            <a:xfrm>
              <a:off x="23361650" y="11232091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2" name="TextBox 181">
              <a:extLst>
                <a:ext uri="{FF2B5EF4-FFF2-40B4-BE49-F238E27FC236}">
                  <a16:creationId xmlns:a16="http://schemas.microsoft.com/office/drawing/2014/main" id="{7060FA4E-DFC9-964F-915C-CBF91A4A613B}"/>
                </a:ext>
              </a:extLst>
            </xdr:cNvPr>
            <xdr:cNvSpPr txBox="1"/>
          </xdr:nvSpPr>
          <xdr:spPr>
            <a:xfrm>
              <a:off x="23361650" y="11232091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357277</xdr:colOff>
      <xdr:row>63</xdr:row>
      <xdr:rowOff>16068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3" name="TextBox 182">
              <a:extLst>
                <a:ext uri="{FF2B5EF4-FFF2-40B4-BE49-F238E27FC236}">
                  <a16:creationId xmlns:a16="http://schemas.microsoft.com/office/drawing/2014/main" id="{325CAFAB-CFC7-644E-8C04-28A5528D3A13}"/>
                </a:ext>
              </a:extLst>
            </xdr:cNvPr>
            <xdr:cNvSpPr txBox="1"/>
          </xdr:nvSpPr>
          <xdr:spPr>
            <a:xfrm>
              <a:off x="23356977" y="12182668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3" name="TextBox 182">
              <a:extLst>
                <a:ext uri="{FF2B5EF4-FFF2-40B4-BE49-F238E27FC236}">
                  <a16:creationId xmlns:a16="http://schemas.microsoft.com/office/drawing/2014/main" id="{325CAFAB-CFC7-644E-8C04-28A5528D3A13}"/>
                </a:ext>
              </a:extLst>
            </xdr:cNvPr>
            <xdr:cNvSpPr txBox="1"/>
          </xdr:nvSpPr>
          <xdr:spPr>
            <a:xfrm>
              <a:off x="23356977" y="12182668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𝐹_𝑡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350487</xdr:colOff>
      <xdr:row>73</xdr:row>
      <xdr:rowOff>8247</xdr:rowOff>
    </xdr:from>
    <xdr:ext cx="13830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4" name="TextBox 183">
              <a:extLst>
                <a:ext uri="{FF2B5EF4-FFF2-40B4-BE49-F238E27FC236}">
                  <a16:creationId xmlns:a16="http://schemas.microsoft.com/office/drawing/2014/main" id="{FA078183-C611-9548-9CD1-7A285D6E3C5B}"/>
                </a:ext>
              </a:extLst>
            </xdr:cNvPr>
            <xdr:cNvSpPr txBox="1"/>
          </xdr:nvSpPr>
          <xdr:spPr>
            <a:xfrm>
              <a:off x="23350187" y="14079847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4" name="TextBox 183">
              <a:extLst>
                <a:ext uri="{FF2B5EF4-FFF2-40B4-BE49-F238E27FC236}">
                  <a16:creationId xmlns:a16="http://schemas.microsoft.com/office/drawing/2014/main" id="{FA078183-C611-9548-9CD1-7A285D6E3C5B}"/>
                </a:ext>
              </a:extLst>
            </xdr:cNvPr>
            <xdr:cNvSpPr txBox="1"/>
          </xdr:nvSpPr>
          <xdr:spPr>
            <a:xfrm>
              <a:off x="23350187" y="14079847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346199</xdr:colOff>
      <xdr:row>77</xdr:row>
      <xdr:rowOff>12205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5" name="TextBox 184">
              <a:extLst>
                <a:ext uri="{FF2B5EF4-FFF2-40B4-BE49-F238E27FC236}">
                  <a16:creationId xmlns:a16="http://schemas.microsoft.com/office/drawing/2014/main" id="{4549BB6A-A3F7-714A-9CE7-1878B1142470}"/>
                </a:ext>
              </a:extLst>
            </xdr:cNvPr>
            <xdr:cNvSpPr txBox="1"/>
          </xdr:nvSpPr>
          <xdr:spPr>
            <a:xfrm>
              <a:off x="23345899" y="14858505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5" name="TextBox 184">
              <a:extLst>
                <a:ext uri="{FF2B5EF4-FFF2-40B4-BE49-F238E27FC236}">
                  <a16:creationId xmlns:a16="http://schemas.microsoft.com/office/drawing/2014/main" id="{4549BB6A-A3F7-714A-9CE7-1878B1142470}"/>
                </a:ext>
              </a:extLst>
            </xdr:cNvPr>
            <xdr:cNvSpPr txBox="1"/>
          </xdr:nvSpPr>
          <xdr:spPr>
            <a:xfrm>
              <a:off x="23345899" y="14858505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354281</xdr:colOff>
      <xdr:row>68</xdr:row>
      <xdr:rowOff>16506</xdr:rowOff>
    </xdr:from>
    <xdr:ext cx="169021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6" name="TextBox 185">
              <a:extLst>
                <a:ext uri="{FF2B5EF4-FFF2-40B4-BE49-F238E27FC236}">
                  <a16:creationId xmlns:a16="http://schemas.microsoft.com/office/drawing/2014/main" id="{481AB194-5A4B-C54B-A6D2-AA74F26AC73F}"/>
                </a:ext>
              </a:extLst>
            </xdr:cNvPr>
            <xdr:cNvSpPr txBox="1"/>
          </xdr:nvSpPr>
          <xdr:spPr>
            <a:xfrm>
              <a:off x="23353981" y="13135606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6" name="TextBox 185">
              <a:extLst>
                <a:ext uri="{FF2B5EF4-FFF2-40B4-BE49-F238E27FC236}">
                  <a16:creationId xmlns:a16="http://schemas.microsoft.com/office/drawing/2014/main" id="{481AB194-5A4B-C54B-A6D2-AA74F26AC73F}"/>
                </a:ext>
              </a:extLst>
            </xdr:cNvPr>
            <xdr:cNvSpPr txBox="1"/>
          </xdr:nvSpPr>
          <xdr:spPr>
            <a:xfrm>
              <a:off x="23353981" y="13135606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(𝐶_𝑡 ) ̃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346364</xdr:colOff>
      <xdr:row>81</xdr:row>
      <xdr:rowOff>12371</xdr:rowOff>
    </xdr:from>
    <xdr:ext cx="16151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7" name="TextBox 186">
              <a:extLst>
                <a:ext uri="{FF2B5EF4-FFF2-40B4-BE49-F238E27FC236}">
                  <a16:creationId xmlns:a16="http://schemas.microsoft.com/office/drawing/2014/main" id="{7835E931-A323-0E48-B37E-731D350D0523}"/>
                </a:ext>
              </a:extLst>
            </xdr:cNvPr>
            <xdr:cNvSpPr txBox="1"/>
          </xdr:nvSpPr>
          <xdr:spPr>
            <a:xfrm>
              <a:off x="23346064" y="156714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7" name="TextBox 186">
              <a:extLst>
                <a:ext uri="{FF2B5EF4-FFF2-40B4-BE49-F238E27FC236}">
                  <a16:creationId xmlns:a16="http://schemas.microsoft.com/office/drawing/2014/main" id="{7835E931-A323-0E48-B37E-731D350D0523}"/>
                </a:ext>
              </a:extLst>
            </xdr:cNvPr>
            <xdr:cNvSpPr txBox="1"/>
          </xdr:nvSpPr>
          <xdr:spPr>
            <a:xfrm>
              <a:off x="23346064" y="156714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342076</xdr:colOff>
      <xdr:row>85</xdr:row>
      <xdr:rowOff>8083</xdr:rowOff>
    </xdr:from>
    <xdr:ext cx="1822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8" name="TextBox 187">
              <a:extLst>
                <a:ext uri="{FF2B5EF4-FFF2-40B4-BE49-F238E27FC236}">
                  <a16:creationId xmlns:a16="http://schemas.microsoft.com/office/drawing/2014/main" id="{DB7BD6BD-B0E2-7A4D-8B96-5B7049C4FBD5}"/>
                </a:ext>
              </a:extLst>
            </xdr:cNvPr>
            <xdr:cNvSpPr txBox="1"/>
          </xdr:nvSpPr>
          <xdr:spPr>
            <a:xfrm>
              <a:off x="23341776" y="16479983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8" name="TextBox 187">
              <a:extLst>
                <a:ext uri="{FF2B5EF4-FFF2-40B4-BE49-F238E27FC236}">
                  <a16:creationId xmlns:a16="http://schemas.microsoft.com/office/drawing/2014/main" id="{DB7BD6BD-B0E2-7A4D-8B96-5B7049C4FBD5}"/>
                </a:ext>
              </a:extLst>
            </xdr:cNvPr>
            <xdr:cNvSpPr txBox="1"/>
          </xdr:nvSpPr>
          <xdr:spPr>
            <a:xfrm>
              <a:off x="23341776" y="16479983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60</xdr:col>
      <xdr:colOff>330685</xdr:colOff>
      <xdr:row>89</xdr:row>
      <xdr:rowOff>2923</xdr:rowOff>
    </xdr:from>
    <xdr:ext cx="18755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9" name="TextBox 188">
              <a:extLst>
                <a:ext uri="{FF2B5EF4-FFF2-40B4-BE49-F238E27FC236}">
                  <a16:creationId xmlns:a16="http://schemas.microsoft.com/office/drawing/2014/main" id="{9A64052C-C760-FA48-8B05-8BA912BEF982}"/>
                </a:ext>
              </a:extLst>
            </xdr:cNvPr>
            <xdr:cNvSpPr txBox="1"/>
          </xdr:nvSpPr>
          <xdr:spPr>
            <a:xfrm>
              <a:off x="23330385" y="172876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89" name="TextBox 188">
              <a:extLst>
                <a:ext uri="{FF2B5EF4-FFF2-40B4-BE49-F238E27FC236}">
                  <a16:creationId xmlns:a16="http://schemas.microsoft.com/office/drawing/2014/main" id="{9A64052C-C760-FA48-8B05-8BA912BEF982}"/>
                </a:ext>
              </a:extLst>
            </xdr:cNvPr>
            <xdr:cNvSpPr txBox="1"/>
          </xdr:nvSpPr>
          <xdr:spPr>
            <a:xfrm>
              <a:off x="23330385" y="172876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60</xdr:col>
      <xdr:colOff>718681</xdr:colOff>
      <xdr:row>58</xdr:row>
      <xdr:rowOff>39380</xdr:rowOff>
    </xdr:from>
    <xdr:to>
      <xdr:col>63</xdr:col>
      <xdr:colOff>334728</xdr:colOff>
      <xdr:row>76</xdr:row>
      <xdr:rowOff>118138</xdr:rowOff>
    </xdr:to>
    <xdr:sp macro="" textlink="">
      <xdr:nvSpPr>
        <xdr:cNvPr id="190" name="Freeform 189">
          <a:extLst>
            <a:ext uri="{FF2B5EF4-FFF2-40B4-BE49-F238E27FC236}">
              <a16:creationId xmlns:a16="http://schemas.microsoft.com/office/drawing/2014/main" id="{A11BE6FC-BFB1-B74A-8CB4-361932AE72E8}"/>
            </a:ext>
          </a:extLst>
        </xdr:cNvPr>
        <xdr:cNvSpPr/>
      </xdr:nvSpPr>
      <xdr:spPr>
        <a:xfrm>
          <a:off x="23718381" y="11253480"/>
          <a:ext cx="1508347" cy="3507758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65</xdr:col>
      <xdr:colOff>34260</xdr:colOff>
      <xdr:row>58</xdr:row>
      <xdr:rowOff>59071</xdr:rowOff>
    </xdr:from>
    <xdr:to>
      <xdr:col>67</xdr:col>
      <xdr:colOff>344575</xdr:colOff>
      <xdr:row>77</xdr:row>
      <xdr:rowOff>14570</xdr:rowOff>
    </xdr:to>
    <xdr:sp macro="" textlink="">
      <xdr:nvSpPr>
        <xdr:cNvPr id="191" name="Freeform 190">
          <a:extLst>
            <a:ext uri="{FF2B5EF4-FFF2-40B4-BE49-F238E27FC236}">
              <a16:creationId xmlns:a16="http://schemas.microsoft.com/office/drawing/2014/main" id="{6603077A-5988-8545-A4D9-3ACEF0BA198E}"/>
            </a:ext>
          </a:extLst>
        </xdr:cNvPr>
        <xdr:cNvSpPr/>
      </xdr:nvSpPr>
      <xdr:spPr>
        <a:xfrm>
          <a:off x="25688260" y="11273171"/>
          <a:ext cx="1072315" cy="35876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29141</xdr:colOff>
      <xdr:row>58</xdr:row>
      <xdr:rowOff>53951</xdr:rowOff>
    </xdr:from>
    <xdr:to>
      <xdr:col>71</xdr:col>
      <xdr:colOff>339455</xdr:colOff>
      <xdr:row>77</xdr:row>
      <xdr:rowOff>9450</xdr:rowOff>
    </xdr:to>
    <xdr:sp macro="" textlink="">
      <xdr:nvSpPr>
        <xdr:cNvPr id="192" name="Freeform 191">
          <a:extLst>
            <a:ext uri="{FF2B5EF4-FFF2-40B4-BE49-F238E27FC236}">
              <a16:creationId xmlns:a16="http://schemas.microsoft.com/office/drawing/2014/main" id="{1F9131B2-AA8D-FD47-8606-1E075D2AC1DA}"/>
            </a:ext>
          </a:extLst>
        </xdr:cNvPr>
        <xdr:cNvSpPr/>
      </xdr:nvSpPr>
      <xdr:spPr>
        <a:xfrm>
          <a:off x="27207141" y="11268051"/>
          <a:ext cx="1072314" cy="35876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55</xdr:col>
      <xdr:colOff>75821</xdr:colOff>
      <xdr:row>61</xdr:row>
      <xdr:rowOff>0</xdr:rowOff>
    </xdr:from>
    <xdr:ext cx="18453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3" name="TextBox 192">
              <a:extLst>
                <a:ext uri="{FF2B5EF4-FFF2-40B4-BE49-F238E27FC236}">
                  <a16:creationId xmlns:a16="http://schemas.microsoft.com/office/drawing/2014/main" id="{217C3CB8-5816-6F4D-93C7-9FBAD8ED3A50}"/>
                </a:ext>
              </a:extLst>
            </xdr:cNvPr>
            <xdr:cNvSpPr txBox="1"/>
          </xdr:nvSpPr>
          <xdr:spPr>
            <a:xfrm>
              <a:off x="21170521" y="1178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3" name="TextBox 192">
              <a:extLst>
                <a:ext uri="{FF2B5EF4-FFF2-40B4-BE49-F238E27FC236}">
                  <a16:creationId xmlns:a16="http://schemas.microsoft.com/office/drawing/2014/main" id="{217C3CB8-5816-6F4D-93C7-9FBAD8ED3A50}"/>
                </a:ext>
              </a:extLst>
            </xdr:cNvPr>
            <xdr:cNvSpPr txBox="1"/>
          </xdr:nvSpPr>
          <xdr:spPr>
            <a:xfrm>
              <a:off x="21170521" y="11785600"/>
              <a:ext cx="18453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51</xdr:col>
      <xdr:colOff>62363</xdr:colOff>
      <xdr:row>61</xdr:row>
      <xdr:rowOff>5497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4" name="TextBox 193">
              <a:extLst>
                <a:ext uri="{FF2B5EF4-FFF2-40B4-BE49-F238E27FC236}">
                  <a16:creationId xmlns:a16="http://schemas.microsoft.com/office/drawing/2014/main" id="{195D8317-CABA-914D-9E46-20308FAFDCA2}"/>
                </a:ext>
              </a:extLst>
            </xdr:cNvPr>
            <xdr:cNvSpPr txBox="1"/>
          </xdr:nvSpPr>
          <xdr:spPr>
            <a:xfrm>
              <a:off x="19633063" y="1179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4" name="TextBox 193">
              <a:extLst>
                <a:ext uri="{FF2B5EF4-FFF2-40B4-BE49-F238E27FC236}">
                  <a16:creationId xmlns:a16="http://schemas.microsoft.com/office/drawing/2014/main" id="{195D8317-CABA-914D-9E46-20308FAFDCA2}"/>
                </a:ext>
              </a:extLst>
            </xdr:cNvPr>
            <xdr:cNvSpPr txBox="1"/>
          </xdr:nvSpPr>
          <xdr:spPr>
            <a:xfrm>
              <a:off x="19633063" y="11791097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76579</xdr:colOff>
      <xdr:row>66</xdr:row>
      <xdr:rowOff>758</xdr:rowOff>
    </xdr:from>
    <xdr:ext cx="183512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5" name="TextBox 194">
              <a:extLst>
                <a:ext uri="{FF2B5EF4-FFF2-40B4-BE49-F238E27FC236}">
                  <a16:creationId xmlns:a16="http://schemas.microsoft.com/office/drawing/2014/main" id="{8AAD78D6-AE91-1F4A-8C38-0F5A505CD007}"/>
                </a:ext>
              </a:extLst>
            </xdr:cNvPr>
            <xdr:cNvSpPr txBox="1"/>
          </xdr:nvSpPr>
          <xdr:spPr>
            <a:xfrm>
              <a:off x="21171279" y="12738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5" name="TextBox 194">
              <a:extLst>
                <a:ext uri="{FF2B5EF4-FFF2-40B4-BE49-F238E27FC236}">
                  <a16:creationId xmlns:a16="http://schemas.microsoft.com/office/drawing/2014/main" id="{8AAD78D6-AE91-1F4A-8C38-0F5A505CD007}"/>
                </a:ext>
              </a:extLst>
            </xdr:cNvPr>
            <xdr:cNvSpPr txBox="1"/>
          </xdr:nvSpPr>
          <xdr:spPr>
            <a:xfrm>
              <a:off x="21171279" y="12738858"/>
              <a:ext cx="183512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51</xdr:col>
      <xdr:colOff>63121</xdr:colOff>
      <xdr:row>66</xdr:row>
      <xdr:rowOff>6255</xdr:rowOff>
    </xdr:from>
    <xdr:ext cx="22820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6" name="TextBox 195">
              <a:extLst>
                <a:ext uri="{FF2B5EF4-FFF2-40B4-BE49-F238E27FC236}">
                  <a16:creationId xmlns:a16="http://schemas.microsoft.com/office/drawing/2014/main" id="{887E84C5-2A81-D942-8C1C-1A01C613115C}"/>
                </a:ext>
              </a:extLst>
            </xdr:cNvPr>
            <xdr:cNvSpPr txBox="1"/>
          </xdr:nvSpPr>
          <xdr:spPr>
            <a:xfrm>
              <a:off x="19633821" y="12744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6" name="TextBox 195">
              <a:extLst>
                <a:ext uri="{FF2B5EF4-FFF2-40B4-BE49-F238E27FC236}">
                  <a16:creationId xmlns:a16="http://schemas.microsoft.com/office/drawing/2014/main" id="{887E84C5-2A81-D942-8C1C-1A01C613115C}"/>
                </a:ext>
              </a:extLst>
            </xdr:cNvPr>
            <xdr:cNvSpPr txBox="1"/>
          </xdr:nvSpPr>
          <xdr:spPr>
            <a:xfrm>
              <a:off x="19633821" y="12744355"/>
              <a:ext cx="22820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72598</xdr:colOff>
      <xdr:row>71</xdr:row>
      <xdr:rowOff>1516</xdr:rowOff>
    </xdr:from>
    <xdr:ext cx="16004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7" name="TextBox 196">
              <a:extLst>
                <a:ext uri="{FF2B5EF4-FFF2-40B4-BE49-F238E27FC236}">
                  <a16:creationId xmlns:a16="http://schemas.microsoft.com/office/drawing/2014/main" id="{A6689C59-26E4-FD49-8169-80C80AE078FF}"/>
                </a:ext>
              </a:extLst>
            </xdr:cNvPr>
            <xdr:cNvSpPr txBox="1"/>
          </xdr:nvSpPr>
          <xdr:spPr>
            <a:xfrm>
              <a:off x="21167298" y="13692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7" name="TextBox 196">
              <a:extLst>
                <a:ext uri="{FF2B5EF4-FFF2-40B4-BE49-F238E27FC236}">
                  <a16:creationId xmlns:a16="http://schemas.microsoft.com/office/drawing/2014/main" id="{A6689C59-26E4-FD49-8169-80C80AE078FF}"/>
                </a:ext>
              </a:extLst>
            </xdr:cNvPr>
            <xdr:cNvSpPr txBox="1"/>
          </xdr:nvSpPr>
          <xdr:spPr>
            <a:xfrm>
              <a:off x="21167298" y="13692116"/>
              <a:ext cx="16004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51</xdr:col>
      <xdr:colOff>59140</xdr:colOff>
      <xdr:row>71</xdr:row>
      <xdr:rowOff>7013</xdr:rowOff>
    </xdr:from>
    <xdr:ext cx="2037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8" name="TextBox 197">
              <a:extLst>
                <a:ext uri="{FF2B5EF4-FFF2-40B4-BE49-F238E27FC236}">
                  <a16:creationId xmlns:a16="http://schemas.microsoft.com/office/drawing/2014/main" id="{6FD5F36E-E419-DE4E-ABC2-391F94292302}"/>
                </a:ext>
              </a:extLst>
            </xdr:cNvPr>
            <xdr:cNvSpPr txBox="1"/>
          </xdr:nvSpPr>
          <xdr:spPr>
            <a:xfrm>
              <a:off x="19629840" y="13697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8" name="TextBox 197">
              <a:extLst>
                <a:ext uri="{FF2B5EF4-FFF2-40B4-BE49-F238E27FC236}">
                  <a16:creationId xmlns:a16="http://schemas.microsoft.com/office/drawing/2014/main" id="{6FD5F36E-E419-DE4E-ABC2-391F94292302}"/>
                </a:ext>
              </a:extLst>
            </xdr:cNvPr>
            <xdr:cNvSpPr txBox="1"/>
          </xdr:nvSpPr>
          <xdr:spPr>
            <a:xfrm>
              <a:off x="19629840" y="13697613"/>
              <a:ext cx="2037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82834</xdr:colOff>
      <xdr:row>82</xdr:row>
      <xdr:rowOff>187087</xdr:rowOff>
    </xdr:from>
    <xdr:ext cx="19095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9" name="TextBox 198">
              <a:extLst>
                <a:ext uri="{FF2B5EF4-FFF2-40B4-BE49-F238E27FC236}">
                  <a16:creationId xmlns:a16="http://schemas.microsoft.com/office/drawing/2014/main" id="{1D245BD2-5DA4-8E41-8B8F-A0E9F19A27B1}"/>
                </a:ext>
              </a:extLst>
            </xdr:cNvPr>
            <xdr:cNvSpPr txBox="1"/>
          </xdr:nvSpPr>
          <xdr:spPr>
            <a:xfrm>
              <a:off x="21177534" y="160493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199" name="TextBox 198">
              <a:extLst>
                <a:ext uri="{FF2B5EF4-FFF2-40B4-BE49-F238E27FC236}">
                  <a16:creationId xmlns:a16="http://schemas.microsoft.com/office/drawing/2014/main" id="{1D245BD2-5DA4-8E41-8B8F-A0E9F19A27B1}"/>
                </a:ext>
              </a:extLst>
            </xdr:cNvPr>
            <xdr:cNvSpPr txBox="1"/>
          </xdr:nvSpPr>
          <xdr:spPr>
            <a:xfrm>
              <a:off x="21177534" y="16049387"/>
              <a:ext cx="19095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51</xdr:col>
      <xdr:colOff>69376</xdr:colOff>
      <xdr:row>83</xdr:row>
      <xdr:rowOff>3032</xdr:rowOff>
    </xdr:from>
    <xdr:ext cx="23461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0" name="TextBox 199">
              <a:extLst>
                <a:ext uri="{FF2B5EF4-FFF2-40B4-BE49-F238E27FC236}">
                  <a16:creationId xmlns:a16="http://schemas.microsoft.com/office/drawing/2014/main" id="{56F143CB-29AC-C34F-BFBD-693C94E1EFAE}"/>
                </a:ext>
              </a:extLst>
            </xdr:cNvPr>
            <xdr:cNvSpPr txBox="1"/>
          </xdr:nvSpPr>
          <xdr:spPr>
            <a:xfrm>
              <a:off x="19640076" y="160685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0" name="TextBox 199">
              <a:extLst>
                <a:ext uri="{FF2B5EF4-FFF2-40B4-BE49-F238E27FC236}">
                  <a16:creationId xmlns:a16="http://schemas.microsoft.com/office/drawing/2014/main" id="{56F143CB-29AC-C34F-BFBD-693C94E1EFAE}"/>
                </a:ext>
              </a:extLst>
            </xdr:cNvPr>
            <xdr:cNvSpPr txBox="1"/>
          </xdr:nvSpPr>
          <xdr:spPr>
            <a:xfrm>
              <a:off x="19640076" y="16068532"/>
              <a:ext cx="23461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𝑊_𝑂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182160</xdr:colOff>
      <xdr:row>87</xdr:row>
      <xdr:rowOff>99045</xdr:rowOff>
    </xdr:from>
    <xdr:ext cx="77861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1" name="TextBox 200">
              <a:extLst>
                <a:ext uri="{FF2B5EF4-FFF2-40B4-BE49-F238E27FC236}">
                  <a16:creationId xmlns:a16="http://schemas.microsoft.com/office/drawing/2014/main" id="{E1B5D20E-3646-7949-80D9-A4D465D46705}"/>
                </a:ext>
              </a:extLst>
            </xdr:cNvPr>
            <xdr:cNvSpPr txBox="1"/>
          </xdr:nvSpPr>
          <xdr:spPr>
            <a:xfrm>
              <a:off x="21657860" y="169773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1" name="TextBox 200">
              <a:extLst>
                <a:ext uri="{FF2B5EF4-FFF2-40B4-BE49-F238E27FC236}">
                  <a16:creationId xmlns:a16="http://schemas.microsoft.com/office/drawing/2014/main" id="{E1B5D20E-3646-7949-80D9-A4D465D46705}"/>
                </a:ext>
              </a:extLst>
            </xdr:cNvPr>
            <xdr:cNvSpPr txBox="1"/>
          </xdr:nvSpPr>
          <xdr:spPr>
            <a:xfrm>
              <a:off x="21657860" y="16977345"/>
              <a:ext cx="77861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𝐻_𝑡=𝑆_𝑡∗𝑂_𝑡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45175</xdr:colOff>
      <xdr:row>79</xdr:row>
      <xdr:rowOff>121136</xdr:rowOff>
    </xdr:from>
    <xdr:ext cx="8763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2" name="TextBox 201">
              <a:extLst>
                <a:ext uri="{FF2B5EF4-FFF2-40B4-BE49-F238E27FC236}">
                  <a16:creationId xmlns:a16="http://schemas.microsoft.com/office/drawing/2014/main" id="{D2C67B03-CA44-754A-B1C6-D5D3F790D964}"/>
                </a:ext>
              </a:extLst>
            </xdr:cNvPr>
            <xdr:cNvSpPr txBox="1"/>
          </xdr:nvSpPr>
          <xdr:spPr>
            <a:xfrm>
              <a:off x="21520875" y="15373836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n-US" sz="1100" b="0" i="0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tanh</m:t>
                    </m:r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⁡(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2" name="TextBox 201">
              <a:extLst>
                <a:ext uri="{FF2B5EF4-FFF2-40B4-BE49-F238E27FC236}">
                  <a16:creationId xmlns:a16="http://schemas.microsoft.com/office/drawing/2014/main" id="{D2C67B03-CA44-754A-B1C6-D5D3F790D964}"/>
                </a:ext>
              </a:extLst>
            </xdr:cNvPr>
            <xdr:cNvSpPr txBox="1"/>
          </xdr:nvSpPr>
          <xdr:spPr>
            <a:xfrm>
              <a:off x="21520875" y="15373836"/>
              <a:ext cx="8763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𝑆_𝑡=tanh⁡(𝐶_𝑡)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56</xdr:col>
      <xdr:colOff>65750</xdr:colOff>
      <xdr:row>55</xdr:row>
      <xdr:rowOff>21769</xdr:rowOff>
    </xdr:from>
    <xdr:ext cx="17786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3" name="TextBox 202">
              <a:extLst>
                <a:ext uri="{FF2B5EF4-FFF2-40B4-BE49-F238E27FC236}">
                  <a16:creationId xmlns:a16="http://schemas.microsoft.com/office/drawing/2014/main" id="{DCA3421D-C934-D648-BD13-BF8761E1BF5A}"/>
                </a:ext>
              </a:extLst>
            </xdr:cNvPr>
            <xdr:cNvSpPr txBox="1"/>
          </xdr:nvSpPr>
          <xdr:spPr>
            <a:xfrm>
              <a:off x="21541450" y="106643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3" name="TextBox 202">
              <a:extLst>
                <a:ext uri="{FF2B5EF4-FFF2-40B4-BE49-F238E27FC236}">
                  <a16:creationId xmlns:a16="http://schemas.microsoft.com/office/drawing/2014/main" id="{DCA3421D-C934-D648-BD13-BF8761E1BF5A}"/>
                </a:ext>
              </a:extLst>
            </xdr:cNvPr>
            <xdr:cNvSpPr txBox="1"/>
          </xdr:nvSpPr>
          <xdr:spPr>
            <a:xfrm>
              <a:off x="21541450" y="10664369"/>
              <a:ext cx="17786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𝑋_𝑡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55</xdr:col>
      <xdr:colOff>355861</xdr:colOff>
      <xdr:row>57</xdr:row>
      <xdr:rowOff>103676</xdr:rowOff>
    </xdr:from>
    <xdr:ext cx="32201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4" name="TextBox 203">
              <a:extLst>
                <a:ext uri="{FF2B5EF4-FFF2-40B4-BE49-F238E27FC236}">
                  <a16:creationId xmlns:a16="http://schemas.microsoft.com/office/drawing/2014/main" id="{9B0D4EE0-968F-B64C-B17C-85605474E39D}"/>
                </a:ext>
              </a:extLst>
            </xdr:cNvPr>
            <xdr:cNvSpPr txBox="1"/>
          </xdr:nvSpPr>
          <xdr:spPr>
            <a:xfrm>
              <a:off x="21450561" y="11127276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4" name="TextBox 203">
              <a:extLst>
                <a:ext uri="{FF2B5EF4-FFF2-40B4-BE49-F238E27FC236}">
                  <a16:creationId xmlns:a16="http://schemas.microsoft.com/office/drawing/2014/main" id="{9B0D4EE0-968F-B64C-B17C-85605474E39D}"/>
                </a:ext>
              </a:extLst>
            </xdr:cNvPr>
            <xdr:cNvSpPr txBox="1"/>
          </xdr:nvSpPr>
          <xdr:spPr>
            <a:xfrm>
              <a:off x="21450561" y="11127276"/>
              <a:ext cx="32201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𝐻_(𝑡−1)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27639</xdr:colOff>
      <xdr:row>59</xdr:row>
      <xdr:rowOff>116505</xdr:rowOff>
    </xdr:from>
    <xdr:ext cx="148322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5" name="TextBox 204">
              <a:extLst>
                <a:ext uri="{FF2B5EF4-FFF2-40B4-BE49-F238E27FC236}">
                  <a16:creationId xmlns:a16="http://schemas.microsoft.com/office/drawing/2014/main" id="{4952FD86-62D3-B94C-9DDD-79AF21F84250}"/>
                </a:ext>
              </a:extLst>
            </xdr:cNvPr>
            <xdr:cNvSpPr txBox="1"/>
          </xdr:nvSpPr>
          <xdr:spPr>
            <a:xfrm>
              <a:off x="20360339" y="1152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5" name="TextBox 204">
              <a:extLst>
                <a:ext uri="{FF2B5EF4-FFF2-40B4-BE49-F238E27FC236}">
                  <a16:creationId xmlns:a16="http://schemas.microsoft.com/office/drawing/2014/main" id="{4952FD86-62D3-B94C-9DDD-79AF21F84250}"/>
                </a:ext>
              </a:extLst>
            </xdr:cNvPr>
            <xdr:cNvSpPr txBox="1"/>
          </xdr:nvSpPr>
          <xdr:spPr>
            <a:xfrm>
              <a:off x="20360339" y="11521105"/>
              <a:ext cx="148322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𝑍_𝐹=𝑊_𝐹 [𝑋_𝑡 〖;𝐻〗_(𝑡−1) ]+𝑏_𝐹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88786</xdr:colOff>
      <xdr:row>60</xdr:row>
      <xdr:rowOff>186669</xdr:rowOff>
    </xdr:from>
    <xdr:ext cx="19242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6" name="TextBox 205">
              <a:extLst>
                <a:ext uri="{FF2B5EF4-FFF2-40B4-BE49-F238E27FC236}">
                  <a16:creationId xmlns:a16="http://schemas.microsoft.com/office/drawing/2014/main" id="{F2C39341-2165-0344-8D5D-5BCE5268EDD0}"/>
                </a:ext>
              </a:extLst>
            </xdr:cNvPr>
            <xdr:cNvSpPr txBox="1"/>
          </xdr:nvSpPr>
          <xdr:spPr>
            <a:xfrm>
              <a:off x="21945486" y="1178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6" name="TextBox 205">
              <a:extLst>
                <a:ext uri="{FF2B5EF4-FFF2-40B4-BE49-F238E27FC236}">
                  <a16:creationId xmlns:a16="http://schemas.microsoft.com/office/drawing/2014/main" id="{F2C39341-2165-0344-8D5D-5BCE5268EDD0}"/>
                </a:ext>
              </a:extLst>
            </xdr:cNvPr>
            <xdr:cNvSpPr txBox="1"/>
          </xdr:nvSpPr>
          <xdr:spPr>
            <a:xfrm>
              <a:off x="21945486" y="11781769"/>
              <a:ext cx="19242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𝑍_𝐹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39529</xdr:colOff>
      <xdr:row>64</xdr:row>
      <xdr:rowOff>133798</xdr:rowOff>
    </xdr:from>
    <xdr:ext cx="151438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7" name="TextBox 206">
              <a:extLst>
                <a:ext uri="{FF2B5EF4-FFF2-40B4-BE49-F238E27FC236}">
                  <a16:creationId xmlns:a16="http://schemas.microsoft.com/office/drawing/2014/main" id="{7AED28AA-B026-A442-8230-1D65420CCB21}"/>
                </a:ext>
              </a:extLst>
            </xdr:cNvPr>
            <xdr:cNvSpPr txBox="1"/>
          </xdr:nvSpPr>
          <xdr:spPr>
            <a:xfrm>
              <a:off x="20372229" y="12490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7" name="TextBox 206">
              <a:extLst>
                <a:ext uri="{FF2B5EF4-FFF2-40B4-BE49-F238E27FC236}">
                  <a16:creationId xmlns:a16="http://schemas.microsoft.com/office/drawing/2014/main" id="{7AED28AA-B026-A442-8230-1D65420CCB21}"/>
                </a:ext>
              </a:extLst>
            </xdr:cNvPr>
            <xdr:cNvSpPr txBox="1"/>
          </xdr:nvSpPr>
          <xdr:spPr>
            <a:xfrm>
              <a:off x="20372229" y="12490898"/>
              <a:ext cx="151438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𝑍_𝐶=𝑊_𝐶 [𝑋_𝑡 〖;𝐻〗_(𝑡−1) ]+𝑏_𝐶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84463</xdr:colOff>
      <xdr:row>65</xdr:row>
      <xdr:rowOff>187749</xdr:rowOff>
    </xdr:from>
    <xdr:ext cx="19139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8" name="TextBox 207">
              <a:extLst>
                <a:ext uri="{FF2B5EF4-FFF2-40B4-BE49-F238E27FC236}">
                  <a16:creationId xmlns:a16="http://schemas.microsoft.com/office/drawing/2014/main" id="{8D7F6FB4-1928-E841-91AD-7885C1D9E700}"/>
                </a:ext>
              </a:extLst>
            </xdr:cNvPr>
            <xdr:cNvSpPr txBox="1"/>
          </xdr:nvSpPr>
          <xdr:spPr>
            <a:xfrm>
              <a:off x="21941163" y="12735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8" name="TextBox 207">
              <a:extLst>
                <a:ext uri="{FF2B5EF4-FFF2-40B4-BE49-F238E27FC236}">
                  <a16:creationId xmlns:a16="http://schemas.microsoft.com/office/drawing/2014/main" id="{8D7F6FB4-1928-E841-91AD-7885C1D9E700}"/>
                </a:ext>
              </a:extLst>
            </xdr:cNvPr>
            <xdr:cNvSpPr txBox="1"/>
          </xdr:nvSpPr>
          <xdr:spPr>
            <a:xfrm>
              <a:off x="21941163" y="12735349"/>
              <a:ext cx="19139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𝑍_𝐶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85544</xdr:colOff>
      <xdr:row>71</xdr:row>
      <xdr:rowOff>5085</xdr:rowOff>
    </xdr:from>
    <xdr:ext cx="167930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9" name="TextBox 208">
              <a:extLst>
                <a:ext uri="{FF2B5EF4-FFF2-40B4-BE49-F238E27FC236}">
                  <a16:creationId xmlns:a16="http://schemas.microsoft.com/office/drawing/2014/main" id="{79CBCCB5-FDA1-0041-84C4-8ED2B4485007}"/>
                </a:ext>
              </a:extLst>
            </xdr:cNvPr>
            <xdr:cNvSpPr txBox="1"/>
          </xdr:nvSpPr>
          <xdr:spPr>
            <a:xfrm>
              <a:off x="21942244" y="13695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09" name="TextBox 208">
              <a:extLst>
                <a:ext uri="{FF2B5EF4-FFF2-40B4-BE49-F238E27FC236}">
                  <a16:creationId xmlns:a16="http://schemas.microsoft.com/office/drawing/2014/main" id="{79CBCCB5-FDA1-0041-84C4-8ED2B4485007}"/>
                </a:ext>
              </a:extLst>
            </xdr:cNvPr>
            <xdr:cNvSpPr txBox="1"/>
          </xdr:nvSpPr>
          <xdr:spPr>
            <a:xfrm>
              <a:off x="21942244" y="13695685"/>
              <a:ext cx="167930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57</xdr:col>
      <xdr:colOff>75818</xdr:colOff>
      <xdr:row>83</xdr:row>
      <xdr:rowOff>763</xdr:rowOff>
    </xdr:from>
    <xdr:ext cx="198836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0" name="TextBox 209">
              <a:extLst>
                <a:ext uri="{FF2B5EF4-FFF2-40B4-BE49-F238E27FC236}">
                  <a16:creationId xmlns:a16="http://schemas.microsoft.com/office/drawing/2014/main" id="{F312E2FA-011C-7E47-A842-9BEA127A48D0}"/>
                </a:ext>
              </a:extLst>
            </xdr:cNvPr>
            <xdr:cNvSpPr txBox="1"/>
          </xdr:nvSpPr>
          <xdr:spPr>
            <a:xfrm>
              <a:off x="21932518" y="160662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10" name="TextBox 209">
              <a:extLst>
                <a:ext uri="{FF2B5EF4-FFF2-40B4-BE49-F238E27FC236}">
                  <a16:creationId xmlns:a16="http://schemas.microsoft.com/office/drawing/2014/main" id="{F312E2FA-011C-7E47-A842-9BEA127A48D0}"/>
                </a:ext>
              </a:extLst>
            </xdr:cNvPr>
            <xdr:cNvSpPr txBox="1"/>
          </xdr:nvSpPr>
          <xdr:spPr>
            <a:xfrm>
              <a:off x="21932518" y="16066263"/>
              <a:ext cx="198836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46014</xdr:colOff>
      <xdr:row>69</xdr:row>
      <xdr:rowOff>167305</xdr:rowOff>
    </xdr:from>
    <xdr:ext cx="1409745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1" name="TextBox 210">
              <a:extLst>
                <a:ext uri="{FF2B5EF4-FFF2-40B4-BE49-F238E27FC236}">
                  <a16:creationId xmlns:a16="http://schemas.microsoft.com/office/drawing/2014/main" id="{E9454759-4E45-6444-8C75-4D2723538EBF}"/>
                </a:ext>
              </a:extLst>
            </xdr:cNvPr>
            <xdr:cNvSpPr txBox="1"/>
          </xdr:nvSpPr>
          <xdr:spPr>
            <a:xfrm>
              <a:off x="20378714" y="13476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11" name="TextBox 210">
              <a:extLst>
                <a:ext uri="{FF2B5EF4-FFF2-40B4-BE49-F238E27FC236}">
                  <a16:creationId xmlns:a16="http://schemas.microsoft.com/office/drawing/2014/main" id="{E9454759-4E45-6444-8C75-4D2723538EBF}"/>
                </a:ext>
              </a:extLst>
            </xdr:cNvPr>
            <xdr:cNvSpPr txBox="1"/>
          </xdr:nvSpPr>
          <xdr:spPr>
            <a:xfrm>
              <a:off x="20378714" y="13476905"/>
              <a:ext cx="1409745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𝑍_𝐼=𝑊_𝐼 [𝑋_𝑡 〖;𝐻〗_(𝑡−1) ]+𝑏_𝐼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53</xdr:col>
      <xdr:colOff>47095</xdr:colOff>
      <xdr:row>81</xdr:row>
      <xdr:rowOff>146768</xdr:rowOff>
    </xdr:from>
    <xdr:ext cx="150246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2" name="TextBox 211">
              <a:extLst>
                <a:ext uri="{FF2B5EF4-FFF2-40B4-BE49-F238E27FC236}">
                  <a16:creationId xmlns:a16="http://schemas.microsoft.com/office/drawing/2014/main" id="{7E4CAE77-FB81-9745-817C-6A39CE6361C1}"/>
                </a:ext>
              </a:extLst>
            </xdr:cNvPr>
            <xdr:cNvSpPr txBox="1"/>
          </xdr:nvSpPr>
          <xdr:spPr>
            <a:xfrm>
              <a:off x="20379795" y="158058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𝑍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𝑊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  <m:d>
                      <m:dPr>
                        <m:begChr m:val="["/>
                        <m:endChr m:val="]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;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𝐻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−1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solidFill>
                          <a:srgbClr val="C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12" name="TextBox 211">
              <a:extLst>
                <a:ext uri="{FF2B5EF4-FFF2-40B4-BE49-F238E27FC236}">
                  <a16:creationId xmlns:a16="http://schemas.microsoft.com/office/drawing/2014/main" id="{7E4CAE77-FB81-9745-817C-6A39CE6361C1}"/>
                </a:ext>
              </a:extLst>
            </xdr:cNvPr>
            <xdr:cNvSpPr txBox="1"/>
          </xdr:nvSpPr>
          <xdr:spPr>
            <a:xfrm>
              <a:off x="20379795" y="15805868"/>
              <a:ext cx="150246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𝑍_𝑂=𝑊_𝑂 [𝑋_𝑡 〖;𝐻〗_(𝑡−1) ]+𝑏_𝑂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63</xdr:col>
      <xdr:colOff>324407</xdr:colOff>
      <xdr:row>78</xdr:row>
      <xdr:rowOff>154722</xdr:rowOff>
    </xdr:from>
    <xdr:to>
      <xdr:col>65</xdr:col>
      <xdr:colOff>77718</xdr:colOff>
      <xdr:row>86</xdr:row>
      <xdr:rowOff>77447</xdr:rowOff>
    </xdr:to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id="{A966DB7F-A315-C946-9054-BEDC39F3A6E3}"/>
            </a:ext>
          </a:extLst>
        </xdr:cNvPr>
        <xdr:cNvSpPr/>
      </xdr:nvSpPr>
      <xdr:spPr>
        <a:xfrm>
          <a:off x="25216407" y="15204222"/>
          <a:ext cx="515311" cy="15483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67</xdr:col>
      <xdr:colOff>321585</xdr:colOff>
      <xdr:row>78</xdr:row>
      <xdr:rowOff>154722</xdr:rowOff>
    </xdr:from>
    <xdr:to>
      <xdr:col>69</xdr:col>
      <xdr:colOff>103118</xdr:colOff>
      <xdr:row>86</xdr:row>
      <xdr:rowOff>77447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72587F73-56B9-EB4C-9BD2-B5EF5388351F}"/>
            </a:ext>
          </a:extLst>
        </xdr:cNvPr>
        <xdr:cNvSpPr/>
      </xdr:nvSpPr>
      <xdr:spPr>
        <a:xfrm>
          <a:off x="26737585" y="15204222"/>
          <a:ext cx="543533" cy="15483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71</xdr:col>
      <xdr:colOff>318763</xdr:colOff>
      <xdr:row>78</xdr:row>
      <xdr:rowOff>154722</xdr:rowOff>
    </xdr:from>
    <xdr:to>
      <xdr:col>73</xdr:col>
      <xdr:colOff>72073</xdr:colOff>
      <xdr:row>86</xdr:row>
      <xdr:rowOff>77447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A9AE1AB1-6ADE-DD4A-8532-1111941CEFEE}"/>
            </a:ext>
          </a:extLst>
        </xdr:cNvPr>
        <xdr:cNvSpPr/>
      </xdr:nvSpPr>
      <xdr:spPr>
        <a:xfrm>
          <a:off x="28258763" y="15204222"/>
          <a:ext cx="515310" cy="15483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63</xdr:col>
      <xdr:colOff>344371</xdr:colOff>
      <xdr:row>56</xdr:row>
      <xdr:rowOff>102441</xdr:rowOff>
    </xdr:from>
    <xdr:to>
      <xdr:col>65</xdr:col>
      <xdr:colOff>74160</xdr:colOff>
      <xdr:row>75</xdr:row>
      <xdr:rowOff>19185</xdr:rowOff>
    </xdr:to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id="{76BEB4D1-6F02-C44D-A40E-A1AFCF2D8269}"/>
            </a:ext>
          </a:extLst>
        </xdr:cNvPr>
        <xdr:cNvSpPr/>
      </xdr:nvSpPr>
      <xdr:spPr>
        <a:xfrm>
          <a:off x="25236371" y="10935541"/>
          <a:ext cx="491789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67</xdr:col>
      <xdr:colOff>313327</xdr:colOff>
      <xdr:row>56</xdr:row>
      <xdr:rowOff>102441</xdr:rowOff>
    </xdr:from>
    <xdr:to>
      <xdr:col>69</xdr:col>
      <xdr:colOff>71338</xdr:colOff>
      <xdr:row>75</xdr:row>
      <xdr:rowOff>19185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380D1AB2-2557-5A4B-8212-BB5594B41AE4}"/>
            </a:ext>
          </a:extLst>
        </xdr:cNvPr>
        <xdr:cNvSpPr/>
      </xdr:nvSpPr>
      <xdr:spPr>
        <a:xfrm>
          <a:off x="26729327" y="10935541"/>
          <a:ext cx="520011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71</xdr:col>
      <xdr:colOff>324616</xdr:colOff>
      <xdr:row>56</xdr:row>
      <xdr:rowOff>102441</xdr:rowOff>
    </xdr:from>
    <xdr:to>
      <xdr:col>73</xdr:col>
      <xdr:colOff>54404</xdr:colOff>
      <xdr:row>75</xdr:row>
      <xdr:rowOff>19185</xdr:rowOff>
    </xdr:to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id="{1AF8EC5E-E896-0642-B373-10C288849249}"/>
            </a:ext>
          </a:extLst>
        </xdr:cNvPr>
        <xdr:cNvSpPr/>
      </xdr:nvSpPr>
      <xdr:spPr>
        <a:xfrm>
          <a:off x="28264616" y="1093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57</xdr:col>
      <xdr:colOff>190500</xdr:colOff>
      <xdr:row>50</xdr:row>
      <xdr:rowOff>1</xdr:rowOff>
    </xdr:from>
    <xdr:to>
      <xdr:col>59</xdr:col>
      <xdr:colOff>182033</xdr:colOff>
      <xdr:row>54</xdr:row>
      <xdr:rowOff>84667</xdr:rowOff>
    </xdr:to>
    <xdr:cxnSp macro="">
      <xdr:nvCxnSpPr>
        <xdr:cNvPr id="219" name="Curved Connector 218">
          <a:extLst>
            <a:ext uri="{FF2B5EF4-FFF2-40B4-BE49-F238E27FC236}">
              <a16:creationId xmlns:a16="http://schemas.microsoft.com/office/drawing/2014/main" id="{82A61651-CFB8-724D-A961-0E11BA7604E5}"/>
            </a:ext>
          </a:extLst>
        </xdr:cNvPr>
        <xdr:cNvCxnSpPr/>
      </xdr:nvCxnSpPr>
      <xdr:spPr>
        <a:xfrm rot="5400000">
          <a:off x="22000634" y="9736667"/>
          <a:ext cx="8466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27</xdr:col>
      <xdr:colOff>361950</xdr:colOff>
      <xdr:row>91</xdr:row>
      <xdr:rowOff>184814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0" name="TextBox 219">
              <a:extLst>
                <a:ext uri="{FF2B5EF4-FFF2-40B4-BE49-F238E27FC236}">
                  <a16:creationId xmlns:a16="http://schemas.microsoft.com/office/drawing/2014/main" id="{402C648A-1993-B040-8668-34047AC91E13}"/>
                </a:ext>
              </a:extLst>
            </xdr:cNvPr>
            <xdr:cNvSpPr txBox="1"/>
          </xdr:nvSpPr>
          <xdr:spPr>
            <a:xfrm>
              <a:off x="10394950" y="17875914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0" name="TextBox 219">
              <a:extLst>
                <a:ext uri="{FF2B5EF4-FFF2-40B4-BE49-F238E27FC236}">
                  <a16:creationId xmlns:a16="http://schemas.microsoft.com/office/drawing/2014/main" id="{402C648A-1993-B040-8668-34047AC91E13}"/>
                </a:ext>
              </a:extLst>
            </xdr:cNvPr>
            <xdr:cNvSpPr txBox="1"/>
          </xdr:nvSpPr>
          <xdr:spPr>
            <a:xfrm>
              <a:off x="10394950" y="17875914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351896</xdr:colOff>
      <xdr:row>100</xdr:row>
      <xdr:rowOff>16070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1" name="TextBox 220">
              <a:extLst>
                <a:ext uri="{FF2B5EF4-FFF2-40B4-BE49-F238E27FC236}">
                  <a16:creationId xmlns:a16="http://schemas.microsoft.com/office/drawing/2014/main" id="{675B2904-139F-C741-B693-C3D9B1E197DD}"/>
                </a:ext>
              </a:extLst>
            </xdr:cNvPr>
            <xdr:cNvSpPr txBox="1"/>
          </xdr:nvSpPr>
          <xdr:spPr>
            <a:xfrm>
              <a:off x="10384896" y="19535970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1" name="TextBox 220">
              <a:extLst>
                <a:ext uri="{FF2B5EF4-FFF2-40B4-BE49-F238E27FC236}">
                  <a16:creationId xmlns:a16="http://schemas.microsoft.com/office/drawing/2014/main" id="{675B2904-139F-C741-B693-C3D9B1E197DD}"/>
                </a:ext>
              </a:extLst>
            </xdr:cNvPr>
            <xdr:cNvSpPr txBox="1"/>
          </xdr:nvSpPr>
          <xdr:spPr>
            <a:xfrm>
              <a:off x="10384896" y="19535970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𝐹_𝑡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350487</xdr:colOff>
      <xdr:row>118</xdr:row>
      <xdr:rowOff>29776</xdr:rowOff>
    </xdr:from>
    <xdr:ext cx="138308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2" name="TextBox 221">
              <a:extLst>
                <a:ext uri="{FF2B5EF4-FFF2-40B4-BE49-F238E27FC236}">
                  <a16:creationId xmlns:a16="http://schemas.microsoft.com/office/drawing/2014/main" id="{86A312DA-145B-D741-9369-00896EB19674}"/>
                </a:ext>
              </a:extLst>
            </xdr:cNvPr>
            <xdr:cNvSpPr txBox="1"/>
          </xdr:nvSpPr>
          <xdr:spPr>
            <a:xfrm>
              <a:off x="10383487" y="23207276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2" name="TextBox 221">
              <a:extLst>
                <a:ext uri="{FF2B5EF4-FFF2-40B4-BE49-F238E27FC236}">
                  <a16:creationId xmlns:a16="http://schemas.microsoft.com/office/drawing/2014/main" id="{86A312DA-145B-D741-9369-00896EB19674}"/>
                </a:ext>
              </a:extLst>
            </xdr:cNvPr>
            <xdr:cNvSpPr txBox="1"/>
          </xdr:nvSpPr>
          <xdr:spPr>
            <a:xfrm>
              <a:off x="10383487" y="23207276"/>
              <a:ext cx="138308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𝐼_𝑡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346199</xdr:colOff>
      <xdr:row>126</xdr:row>
      <xdr:rowOff>17587</xdr:rowOff>
    </xdr:from>
    <xdr:ext cx="16902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3" name="TextBox 222">
              <a:extLst>
                <a:ext uri="{FF2B5EF4-FFF2-40B4-BE49-F238E27FC236}">
                  <a16:creationId xmlns:a16="http://schemas.microsoft.com/office/drawing/2014/main" id="{2592C6FF-D1B8-0946-B036-643FB2F03E8A}"/>
                </a:ext>
              </a:extLst>
            </xdr:cNvPr>
            <xdr:cNvSpPr txBox="1"/>
          </xdr:nvSpPr>
          <xdr:spPr>
            <a:xfrm>
              <a:off x="10379199" y="24820687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3" name="TextBox 222">
              <a:extLst>
                <a:ext uri="{FF2B5EF4-FFF2-40B4-BE49-F238E27FC236}">
                  <a16:creationId xmlns:a16="http://schemas.microsoft.com/office/drawing/2014/main" id="{2592C6FF-D1B8-0946-B036-643FB2F03E8A}"/>
                </a:ext>
              </a:extLst>
            </xdr:cNvPr>
            <xdr:cNvSpPr txBox="1"/>
          </xdr:nvSpPr>
          <xdr:spPr>
            <a:xfrm>
              <a:off x="10379199" y="24820687"/>
              <a:ext cx="16902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𝐶_𝑡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354281</xdr:colOff>
      <xdr:row>109</xdr:row>
      <xdr:rowOff>5745</xdr:rowOff>
    </xdr:from>
    <xdr:ext cx="169021" cy="174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D6FFBDC9-1790-934D-A910-862A1066B0AD}"/>
                </a:ext>
              </a:extLst>
            </xdr:cNvPr>
            <xdr:cNvSpPr txBox="1"/>
          </xdr:nvSpPr>
          <xdr:spPr>
            <a:xfrm>
              <a:off x="10387281" y="21354445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̃"/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rgbClr val="C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e>
                    </m:acc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D6FFBDC9-1790-934D-A910-862A1066B0AD}"/>
                </a:ext>
              </a:extLst>
            </xdr:cNvPr>
            <xdr:cNvSpPr txBox="1"/>
          </xdr:nvSpPr>
          <xdr:spPr>
            <a:xfrm>
              <a:off x="10387281" y="21354445"/>
              <a:ext cx="169021" cy="174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(𝐶_𝑡 ) ̃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346364</xdr:colOff>
      <xdr:row>133</xdr:row>
      <xdr:rowOff>12371</xdr:rowOff>
    </xdr:from>
    <xdr:ext cx="161519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E81ECC0A-EBC3-AA4B-92CA-D824045958D7}"/>
                </a:ext>
              </a:extLst>
            </xdr:cNvPr>
            <xdr:cNvSpPr txBox="1"/>
          </xdr:nvSpPr>
          <xdr:spPr>
            <a:xfrm>
              <a:off x="10379364" y="262378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E81ECC0A-EBC3-AA4B-92CA-D824045958D7}"/>
                </a:ext>
              </a:extLst>
            </xdr:cNvPr>
            <xdr:cNvSpPr txBox="1"/>
          </xdr:nvSpPr>
          <xdr:spPr>
            <a:xfrm>
              <a:off x="10379364" y="26237871"/>
              <a:ext cx="161519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𝑆_𝑡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352839</xdr:colOff>
      <xdr:row>141</xdr:row>
      <xdr:rowOff>185667</xdr:rowOff>
    </xdr:from>
    <xdr:ext cx="182294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6" name="TextBox 225">
              <a:extLst>
                <a:ext uri="{FF2B5EF4-FFF2-40B4-BE49-F238E27FC236}">
                  <a16:creationId xmlns:a16="http://schemas.microsoft.com/office/drawing/2014/main" id="{1F0A8B92-D3A5-C440-B69E-336BEF6BEB79}"/>
                </a:ext>
              </a:extLst>
            </xdr:cNvPr>
            <xdr:cNvSpPr txBox="1"/>
          </xdr:nvSpPr>
          <xdr:spPr>
            <a:xfrm>
              <a:off x="10385839" y="28036767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𝑂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6" name="TextBox 225">
              <a:extLst>
                <a:ext uri="{FF2B5EF4-FFF2-40B4-BE49-F238E27FC236}">
                  <a16:creationId xmlns:a16="http://schemas.microsoft.com/office/drawing/2014/main" id="{1F0A8B92-D3A5-C440-B69E-336BEF6BEB79}"/>
                </a:ext>
              </a:extLst>
            </xdr:cNvPr>
            <xdr:cNvSpPr txBox="1"/>
          </xdr:nvSpPr>
          <xdr:spPr>
            <a:xfrm>
              <a:off x="10385839" y="28036767"/>
              <a:ext cx="182294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𝑂_𝑡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oneCellAnchor>
    <xdr:from>
      <xdr:col>27</xdr:col>
      <xdr:colOff>330685</xdr:colOff>
      <xdr:row>149</xdr:row>
      <xdr:rowOff>2923</xdr:rowOff>
    </xdr:from>
    <xdr:ext cx="187551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7" name="TextBox 226">
              <a:extLst>
                <a:ext uri="{FF2B5EF4-FFF2-40B4-BE49-F238E27FC236}">
                  <a16:creationId xmlns:a16="http://schemas.microsoft.com/office/drawing/2014/main" id="{BE97494C-6825-C54A-8AE0-3B90A2BDD62B}"/>
                </a:ext>
              </a:extLst>
            </xdr:cNvPr>
            <xdr:cNvSpPr txBox="1"/>
          </xdr:nvSpPr>
          <xdr:spPr>
            <a:xfrm>
              <a:off x="10363685" y="294796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𝐻</m:t>
                        </m:r>
                      </m:e>
                      <m:sub>
                        <m:r>
                          <a:rPr lang="en-US" sz="1100" b="0" i="1">
                            <a:solidFill>
                              <a:srgbClr val="C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>
                <a:solidFill>
                  <a:srgbClr val="C00000"/>
                </a:solidFill>
              </a:endParaRPr>
            </a:p>
          </xdr:txBody>
        </xdr:sp>
      </mc:Choice>
      <mc:Fallback xmlns="">
        <xdr:sp macro="" textlink="">
          <xdr:nvSpPr>
            <xdr:cNvPr id="227" name="TextBox 226">
              <a:extLst>
                <a:ext uri="{FF2B5EF4-FFF2-40B4-BE49-F238E27FC236}">
                  <a16:creationId xmlns:a16="http://schemas.microsoft.com/office/drawing/2014/main" id="{BE97494C-6825-C54A-8AE0-3B90A2BDD62B}"/>
                </a:ext>
              </a:extLst>
            </xdr:cNvPr>
            <xdr:cNvSpPr txBox="1"/>
          </xdr:nvSpPr>
          <xdr:spPr>
            <a:xfrm>
              <a:off x="10363685" y="29479623"/>
              <a:ext cx="187551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rgbClr val="C00000"/>
                  </a:solidFill>
                  <a:latin typeface="Cambria Math" panose="02040503050406030204" pitchFamily="18" charset="0"/>
                </a:rPr>
                <a:t>𝐻_𝑡</a:t>
              </a:r>
              <a:endParaRPr lang="en-US" sz="1100">
                <a:solidFill>
                  <a:srgbClr val="C00000"/>
                </a:solidFill>
              </a:endParaRPr>
            </a:p>
          </xdr:txBody>
        </xdr:sp>
      </mc:Fallback>
    </mc:AlternateContent>
    <xdr:clientData/>
  </xdr:oneCellAnchor>
  <xdr:twoCellAnchor>
    <xdr:from>
      <xdr:col>46</xdr:col>
      <xdr:colOff>4414</xdr:colOff>
      <xdr:row>53</xdr:row>
      <xdr:rowOff>42037</xdr:rowOff>
    </xdr:from>
    <xdr:to>
      <xdr:col>79</xdr:col>
      <xdr:colOff>209003</xdr:colOff>
      <xdr:row>90</xdr:row>
      <xdr:rowOff>78154</xdr:rowOff>
    </xdr:to>
    <xdr:sp macro="" textlink="">
      <xdr:nvSpPr>
        <xdr:cNvPr id="228" name="Rectangle 227">
          <a:extLst>
            <a:ext uri="{FF2B5EF4-FFF2-40B4-BE49-F238E27FC236}">
              <a16:creationId xmlns:a16="http://schemas.microsoft.com/office/drawing/2014/main" id="{077734B9-7AD7-8A4B-AC18-A49072EAFBBA}"/>
            </a:ext>
          </a:extLst>
        </xdr:cNvPr>
        <xdr:cNvSpPr/>
      </xdr:nvSpPr>
      <xdr:spPr>
        <a:xfrm>
          <a:off x="17670114" y="10303637"/>
          <a:ext cx="13526889" cy="7262417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LSTM</a:t>
          </a:r>
        </a:p>
      </xdr:txBody>
    </xdr:sp>
    <xdr:clientData/>
  </xdr:twoCellAnchor>
  <xdr:twoCellAnchor>
    <xdr:from>
      <xdr:col>62</xdr:col>
      <xdr:colOff>207049</xdr:colOff>
      <xdr:row>49</xdr:row>
      <xdr:rowOff>183960</xdr:rowOff>
    </xdr:from>
    <xdr:to>
      <xdr:col>64</xdr:col>
      <xdr:colOff>198582</xdr:colOff>
      <xdr:row>54</xdr:row>
      <xdr:rowOff>76202</xdr:rowOff>
    </xdr:to>
    <xdr:cxnSp macro="">
      <xdr:nvCxnSpPr>
        <xdr:cNvPr id="229" name="Curved Connector 228">
          <a:extLst>
            <a:ext uri="{FF2B5EF4-FFF2-40B4-BE49-F238E27FC236}">
              <a16:creationId xmlns:a16="http://schemas.microsoft.com/office/drawing/2014/main" id="{4A3533B9-F1DA-1244-A872-483E21402DDF}"/>
            </a:ext>
          </a:extLst>
        </xdr:cNvPr>
        <xdr:cNvCxnSpPr/>
      </xdr:nvCxnSpPr>
      <xdr:spPr>
        <a:xfrm rot="5400000">
          <a:off x="24672445" y="9729164"/>
          <a:ext cx="844742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224752</xdr:colOff>
      <xdr:row>50</xdr:row>
      <xdr:rowOff>28483</xdr:rowOff>
    </xdr:from>
    <xdr:to>
      <xdr:col>68</xdr:col>
      <xdr:colOff>216285</xdr:colOff>
      <xdr:row>54</xdr:row>
      <xdr:rowOff>113149</xdr:rowOff>
    </xdr:to>
    <xdr:cxnSp macro="">
      <xdr:nvCxnSpPr>
        <xdr:cNvPr id="230" name="Curved Connector 229">
          <a:extLst>
            <a:ext uri="{FF2B5EF4-FFF2-40B4-BE49-F238E27FC236}">
              <a16:creationId xmlns:a16="http://schemas.microsoft.com/office/drawing/2014/main" id="{1797DD28-1B00-A343-AF67-1DCD8B1B6705}"/>
            </a:ext>
          </a:extLst>
        </xdr:cNvPr>
        <xdr:cNvCxnSpPr/>
      </xdr:nvCxnSpPr>
      <xdr:spPr>
        <a:xfrm rot="5400000">
          <a:off x="26213186" y="9765149"/>
          <a:ext cx="8466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223212</xdr:colOff>
      <xdr:row>50</xdr:row>
      <xdr:rowOff>46187</xdr:rowOff>
    </xdr:from>
    <xdr:to>
      <xdr:col>72</xdr:col>
      <xdr:colOff>214745</xdr:colOff>
      <xdr:row>54</xdr:row>
      <xdr:rowOff>130853</xdr:rowOff>
    </xdr:to>
    <xdr:cxnSp macro="">
      <xdr:nvCxnSpPr>
        <xdr:cNvPr id="231" name="Curved Connector 230">
          <a:extLst>
            <a:ext uri="{FF2B5EF4-FFF2-40B4-BE49-F238E27FC236}">
              <a16:creationId xmlns:a16="http://schemas.microsoft.com/office/drawing/2014/main" id="{C21CEAD1-DA1D-A245-B962-F97ABF0F3407}"/>
            </a:ext>
          </a:extLst>
        </xdr:cNvPr>
        <xdr:cNvCxnSpPr/>
      </xdr:nvCxnSpPr>
      <xdr:spPr>
        <a:xfrm rot="5400000">
          <a:off x="27735646" y="9782853"/>
          <a:ext cx="8466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29141</xdr:colOff>
      <xdr:row>18</xdr:row>
      <xdr:rowOff>53951</xdr:rowOff>
    </xdr:from>
    <xdr:to>
      <xdr:col>75</xdr:col>
      <xdr:colOff>339455</xdr:colOff>
      <xdr:row>37</xdr:row>
      <xdr:rowOff>9450</xdr:rowOff>
    </xdr:to>
    <xdr:sp macro="" textlink="">
      <xdr:nvSpPr>
        <xdr:cNvPr id="232" name="Freeform 231">
          <a:extLst>
            <a:ext uri="{FF2B5EF4-FFF2-40B4-BE49-F238E27FC236}">
              <a16:creationId xmlns:a16="http://schemas.microsoft.com/office/drawing/2014/main" id="{DDFDB23B-F9DF-D846-9432-F49C4CE9DEE2}"/>
            </a:ext>
          </a:extLst>
        </xdr:cNvPr>
        <xdr:cNvSpPr/>
      </xdr:nvSpPr>
      <xdr:spPr>
        <a:xfrm>
          <a:off x="28731141" y="3648051"/>
          <a:ext cx="1072314" cy="35749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75</xdr:col>
      <xdr:colOff>318763</xdr:colOff>
      <xdr:row>38</xdr:row>
      <xdr:rowOff>154722</xdr:rowOff>
    </xdr:from>
    <xdr:to>
      <xdr:col>77</xdr:col>
      <xdr:colOff>72073</xdr:colOff>
      <xdr:row>46</xdr:row>
      <xdr:rowOff>77447</xdr:rowOff>
    </xdr:to>
    <xdr:sp macro="" textlink="">
      <xdr:nvSpPr>
        <xdr:cNvPr id="233" name="Rectangle 232">
          <a:extLst>
            <a:ext uri="{FF2B5EF4-FFF2-40B4-BE49-F238E27FC236}">
              <a16:creationId xmlns:a16="http://schemas.microsoft.com/office/drawing/2014/main" id="{8A9FF554-0920-C640-B6D8-F7716F61CE20}"/>
            </a:ext>
          </a:extLst>
        </xdr:cNvPr>
        <xdr:cNvSpPr/>
      </xdr:nvSpPr>
      <xdr:spPr>
        <a:xfrm>
          <a:off x="29782763" y="7558822"/>
          <a:ext cx="515310" cy="14467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75</xdr:col>
      <xdr:colOff>324616</xdr:colOff>
      <xdr:row>16</xdr:row>
      <xdr:rowOff>102441</xdr:rowOff>
    </xdr:from>
    <xdr:to>
      <xdr:col>77</xdr:col>
      <xdr:colOff>54404</xdr:colOff>
      <xdr:row>35</xdr:row>
      <xdr:rowOff>19185</xdr:rowOff>
    </xdr:to>
    <xdr:sp macro="" textlink="">
      <xdr:nvSpPr>
        <xdr:cNvPr id="234" name="Rectangle 233">
          <a:extLst>
            <a:ext uri="{FF2B5EF4-FFF2-40B4-BE49-F238E27FC236}">
              <a16:creationId xmlns:a16="http://schemas.microsoft.com/office/drawing/2014/main" id="{2DD39EE2-C76C-0E48-8D78-BD0A3EE1CBB1}"/>
            </a:ext>
          </a:extLst>
        </xdr:cNvPr>
        <xdr:cNvSpPr/>
      </xdr:nvSpPr>
      <xdr:spPr>
        <a:xfrm>
          <a:off x="29788616" y="331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73</xdr:col>
      <xdr:colOff>29141</xdr:colOff>
      <xdr:row>58</xdr:row>
      <xdr:rowOff>53951</xdr:rowOff>
    </xdr:from>
    <xdr:to>
      <xdr:col>75</xdr:col>
      <xdr:colOff>339455</xdr:colOff>
      <xdr:row>77</xdr:row>
      <xdr:rowOff>9450</xdr:rowOff>
    </xdr:to>
    <xdr:sp macro="" textlink="">
      <xdr:nvSpPr>
        <xdr:cNvPr id="235" name="Freeform 234">
          <a:extLst>
            <a:ext uri="{FF2B5EF4-FFF2-40B4-BE49-F238E27FC236}">
              <a16:creationId xmlns:a16="http://schemas.microsoft.com/office/drawing/2014/main" id="{04483F9D-A0DB-D746-891E-153900D88567}"/>
            </a:ext>
          </a:extLst>
        </xdr:cNvPr>
        <xdr:cNvSpPr/>
      </xdr:nvSpPr>
      <xdr:spPr>
        <a:xfrm>
          <a:off x="28731141" y="11268051"/>
          <a:ext cx="1072314" cy="35876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75</xdr:col>
      <xdr:colOff>318763</xdr:colOff>
      <xdr:row>78</xdr:row>
      <xdr:rowOff>154722</xdr:rowOff>
    </xdr:from>
    <xdr:to>
      <xdr:col>77</xdr:col>
      <xdr:colOff>72073</xdr:colOff>
      <xdr:row>86</xdr:row>
      <xdr:rowOff>77447</xdr:rowOff>
    </xdr:to>
    <xdr:sp macro="" textlink="">
      <xdr:nvSpPr>
        <xdr:cNvPr id="236" name="Rectangle 235">
          <a:extLst>
            <a:ext uri="{FF2B5EF4-FFF2-40B4-BE49-F238E27FC236}">
              <a16:creationId xmlns:a16="http://schemas.microsoft.com/office/drawing/2014/main" id="{B8771768-9BB0-754D-B1C9-B3CF1D2D3B57}"/>
            </a:ext>
          </a:extLst>
        </xdr:cNvPr>
        <xdr:cNvSpPr/>
      </xdr:nvSpPr>
      <xdr:spPr>
        <a:xfrm>
          <a:off x="29782763" y="15204222"/>
          <a:ext cx="515310" cy="1548325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75</xdr:col>
      <xdr:colOff>324616</xdr:colOff>
      <xdr:row>56</xdr:row>
      <xdr:rowOff>102441</xdr:rowOff>
    </xdr:from>
    <xdr:to>
      <xdr:col>77</xdr:col>
      <xdr:colOff>54404</xdr:colOff>
      <xdr:row>75</xdr:row>
      <xdr:rowOff>19185</xdr:rowOff>
    </xdr:to>
    <xdr:sp macro="" textlink="">
      <xdr:nvSpPr>
        <xdr:cNvPr id="237" name="Rectangle 236">
          <a:extLst>
            <a:ext uri="{FF2B5EF4-FFF2-40B4-BE49-F238E27FC236}">
              <a16:creationId xmlns:a16="http://schemas.microsoft.com/office/drawing/2014/main" id="{BD6E8339-038A-244D-962E-C4A2DEC18454}"/>
            </a:ext>
          </a:extLst>
        </xdr:cNvPr>
        <xdr:cNvSpPr/>
      </xdr:nvSpPr>
      <xdr:spPr>
        <a:xfrm>
          <a:off x="29788616" y="10935541"/>
          <a:ext cx="491788" cy="3536244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74</xdr:col>
      <xdr:colOff>223212</xdr:colOff>
      <xdr:row>50</xdr:row>
      <xdr:rowOff>46187</xdr:rowOff>
    </xdr:from>
    <xdr:to>
      <xdr:col>76</xdr:col>
      <xdr:colOff>214745</xdr:colOff>
      <xdr:row>54</xdr:row>
      <xdr:rowOff>130853</xdr:rowOff>
    </xdr:to>
    <xdr:cxnSp macro="">
      <xdr:nvCxnSpPr>
        <xdr:cNvPr id="238" name="Curved Connector 237">
          <a:extLst>
            <a:ext uri="{FF2B5EF4-FFF2-40B4-BE49-F238E27FC236}">
              <a16:creationId xmlns:a16="http://schemas.microsoft.com/office/drawing/2014/main" id="{883E0B48-B738-2844-B319-625F77FCBE78}"/>
            </a:ext>
          </a:extLst>
        </xdr:cNvPr>
        <xdr:cNvCxnSpPr/>
      </xdr:nvCxnSpPr>
      <xdr:spPr>
        <a:xfrm rot="5400000">
          <a:off x="29259646" y="9782853"/>
          <a:ext cx="846666" cy="753533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38484</xdr:colOff>
      <xdr:row>16</xdr:row>
      <xdr:rowOff>153936</xdr:rowOff>
    </xdr:from>
    <xdr:to>
      <xdr:col>73</xdr:col>
      <xdr:colOff>328769</xdr:colOff>
      <xdr:row>48</xdr:row>
      <xdr:rowOff>42748</xdr:rowOff>
    </xdr:to>
    <xdr:sp macro="" textlink="">
      <xdr:nvSpPr>
        <xdr:cNvPr id="239" name="Freeform 238">
          <a:extLst>
            <a:ext uri="{FF2B5EF4-FFF2-40B4-BE49-F238E27FC236}">
              <a16:creationId xmlns:a16="http://schemas.microsoft.com/office/drawing/2014/main" id="{1C3730FB-9564-574A-8E23-32E14F5B7A8F}"/>
            </a:ext>
          </a:extLst>
        </xdr:cNvPr>
        <xdr:cNvSpPr/>
      </xdr:nvSpPr>
      <xdr:spPr>
        <a:xfrm>
          <a:off x="28740484" y="3367036"/>
          <a:ext cx="290285" cy="5984812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34260</xdr:colOff>
      <xdr:row>18</xdr:row>
      <xdr:rowOff>59071</xdr:rowOff>
    </xdr:from>
    <xdr:to>
      <xdr:col>71</xdr:col>
      <xdr:colOff>344575</xdr:colOff>
      <xdr:row>37</xdr:row>
      <xdr:rowOff>14570</xdr:rowOff>
    </xdr:to>
    <xdr:sp macro="" textlink="">
      <xdr:nvSpPr>
        <xdr:cNvPr id="240" name="Freeform 239">
          <a:extLst>
            <a:ext uri="{FF2B5EF4-FFF2-40B4-BE49-F238E27FC236}">
              <a16:creationId xmlns:a16="http://schemas.microsoft.com/office/drawing/2014/main" id="{B257650B-10DB-3041-9B6B-6B19D3BFA9E5}"/>
            </a:ext>
          </a:extLst>
        </xdr:cNvPr>
        <xdr:cNvSpPr/>
      </xdr:nvSpPr>
      <xdr:spPr>
        <a:xfrm>
          <a:off x="27212260" y="3653171"/>
          <a:ext cx="1072315" cy="35749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73</xdr:col>
      <xdr:colOff>34260</xdr:colOff>
      <xdr:row>18</xdr:row>
      <xdr:rowOff>59071</xdr:rowOff>
    </xdr:from>
    <xdr:to>
      <xdr:col>75</xdr:col>
      <xdr:colOff>344575</xdr:colOff>
      <xdr:row>37</xdr:row>
      <xdr:rowOff>14570</xdr:rowOff>
    </xdr:to>
    <xdr:sp macro="" textlink="">
      <xdr:nvSpPr>
        <xdr:cNvPr id="241" name="Freeform 240">
          <a:extLst>
            <a:ext uri="{FF2B5EF4-FFF2-40B4-BE49-F238E27FC236}">
              <a16:creationId xmlns:a16="http://schemas.microsoft.com/office/drawing/2014/main" id="{9D95C7B1-1FF1-9F4F-BEB7-0E68F6781C32}"/>
            </a:ext>
          </a:extLst>
        </xdr:cNvPr>
        <xdr:cNvSpPr/>
      </xdr:nvSpPr>
      <xdr:spPr>
        <a:xfrm>
          <a:off x="28736260" y="3653171"/>
          <a:ext cx="1072315" cy="3574999"/>
        </a:xfrm>
        <a:custGeom>
          <a:avLst/>
          <a:gdLst>
            <a:gd name="connsiteX0" fmla="*/ 0 w 293077"/>
            <a:gd name="connsiteY0" fmla="*/ 2004775 h 2004775"/>
            <a:gd name="connsiteX1" fmla="*/ 97693 w 293077"/>
            <a:gd name="connsiteY1" fmla="*/ 1438159 h 2004775"/>
            <a:gd name="connsiteX2" fmla="*/ 97693 w 293077"/>
            <a:gd name="connsiteY2" fmla="*/ 246313 h 2004775"/>
            <a:gd name="connsiteX3" fmla="*/ 166077 w 293077"/>
            <a:gd name="connsiteY3" fmla="*/ 21621 h 2004775"/>
            <a:gd name="connsiteX4" fmla="*/ 293077 w 293077"/>
            <a:gd name="connsiteY4" fmla="*/ 21621 h 20047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3077" h="2004775">
              <a:moveTo>
                <a:pt x="0" y="2004775"/>
              </a:moveTo>
              <a:cubicBezTo>
                <a:pt x="40705" y="1868005"/>
                <a:pt x="81411" y="1731236"/>
                <a:pt x="97693" y="1438159"/>
              </a:cubicBezTo>
              <a:cubicBezTo>
                <a:pt x="113975" y="1145082"/>
                <a:pt x="86296" y="482403"/>
                <a:pt x="97693" y="246313"/>
              </a:cubicBezTo>
              <a:cubicBezTo>
                <a:pt x="109090" y="10223"/>
                <a:pt x="133513" y="59070"/>
                <a:pt x="166077" y="21621"/>
              </a:cubicBezTo>
              <a:cubicBezTo>
                <a:pt x="198641" y="-15828"/>
                <a:pt x="245859" y="2896"/>
                <a:pt x="293077" y="21621"/>
              </a:cubicBezTo>
            </a:path>
          </a:pathLst>
        </a:custGeom>
        <a:ln w="19050" cap="flat" cmpd="sng" algn="ctr">
          <a:solidFill>
            <a:schemeClr val="accent1">
              <a:lumMod val="75000"/>
            </a:schemeClr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45</xdr:col>
      <xdr:colOff>386989</xdr:colOff>
      <xdr:row>17</xdr:row>
      <xdr:rowOff>0</xdr:rowOff>
    </xdr:from>
    <xdr:to>
      <xdr:col>79</xdr:col>
      <xdr:colOff>200809</xdr:colOff>
      <xdr:row>51</xdr:row>
      <xdr:rowOff>122902</xdr:rowOff>
    </xdr:to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id="{4CCAF0AC-F69E-474E-AF3F-4F4509855AA0}"/>
            </a:ext>
          </a:extLst>
        </xdr:cNvPr>
        <xdr:cNvSpPr/>
      </xdr:nvSpPr>
      <xdr:spPr>
        <a:xfrm>
          <a:off x="17671689" y="3403600"/>
          <a:ext cx="13517120" cy="6599902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LSTM</a:t>
          </a:r>
        </a:p>
      </xdr:txBody>
    </xdr:sp>
    <xdr:clientData/>
  </xdr:twoCellAnchor>
  <xdr:oneCellAnchor>
    <xdr:from>
      <xdr:col>52</xdr:col>
      <xdr:colOff>306301</xdr:colOff>
      <xdr:row>91</xdr:row>
      <xdr:rowOff>104750</xdr:rowOff>
    </xdr:from>
    <xdr:ext cx="2159630" cy="35779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FB1F53D-84AA-6646-BF31-987B4818D62B}"/>
            </a:ext>
          </a:extLst>
        </xdr:cNvPr>
        <xdr:cNvSpPr txBox="1"/>
      </xdr:nvSpPr>
      <xdr:spPr>
        <a:xfrm>
          <a:off x="20258001" y="17795850"/>
          <a:ext cx="2159630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 kern="1200"/>
            <a:t>Output Sequence </a:t>
          </a:r>
        </a:p>
      </xdr:txBody>
    </xdr:sp>
    <xdr:clientData/>
  </xdr:oneCellAnchor>
  <xdr:oneCellAnchor>
    <xdr:from>
      <xdr:col>14</xdr:col>
      <xdr:colOff>157472</xdr:colOff>
      <xdr:row>9</xdr:row>
      <xdr:rowOff>116568</xdr:rowOff>
    </xdr:from>
    <xdr:ext cx="1967333" cy="35779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5DED666-1430-B74F-9E4A-49E1E40F478F}"/>
            </a:ext>
          </a:extLst>
        </xdr:cNvPr>
        <xdr:cNvSpPr txBox="1"/>
      </xdr:nvSpPr>
      <xdr:spPr>
        <a:xfrm>
          <a:off x="5491472" y="1996168"/>
          <a:ext cx="1967333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 kern="1200"/>
            <a:t>Input Sequence </a:t>
          </a:r>
        </a:p>
      </xdr:txBody>
    </xdr:sp>
    <xdr:clientData/>
  </xdr:oneCellAnchor>
  <xdr:oneCellAnchor>
    <xdr:from>
      <xdr:col>36</xdr:col>
      <xdr:colOff>294106</xdr:colOff>
      <xdr:row>235</xdr:row>
      <xdr:rowOff>93579</xdr:rowOff>
    </xdr:from>
    <xdr:ext cx="761747" cy="35779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AF929D0-FE66-D24D-ADCA-3877FD641B95}"/>
            </a:ext>
          </a:extLst>
        </xdr:cNvPr>
        <xdr:cNvSpPr txBox="1"/>
      </xdr:nvSpPr>
      <xdr:spPr>
        <a:xfrm>
          <a:off x="14149806" y="47045479"/>
          <a:ext cx="761747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 kern="1200"/>
            <a:t>Code</a:t>
          </a:r>
        </a:p>
      </xdr:txBody>
    </xdr:sp>
    <xdr:clientData/>
  </xdr:oneCellAnchor>
  <xdr:twoCellAnchor>
    <xdr:from>
      <xdr:col>39</xdr:col>
      <xdr:colOff>187158</xdr:colOff>
      <xdr:row>229</xdr:row>
      <xdr:rowOff>93579</xdr:rowOff>
    </xdr:from>
    <xdr:to>
      <xdr:col>39</xdr:col>
      <xdr:colOff>189773</xdr:colOff>
      <xdr:row>233</xdr:row>
      <xdr:rowOff>102186</xdr:rowOff>
    </xdr:to>
    <xdr:cxnSp macro="">
      <xdr:nvCxnSpPr>
        <xdr:cNvPr id="246" name="Curved Connector 245">
          <a:extLst>
            <a:ext uri="{FF2B5EF4-FFF2-40B4-BE49-F238E27FC236}">
              <a16:creationId xmlns:a16="http://schemas.microsoft.com/office/drawing/2014/main" id="{91E7BE2D-525A-C14E-A30B-7398D57ABF99}"/>
            </a:ext>
          </a:extLst>
        </xdr:cNvPr>
        <xdr:cNvCxnSpPr/>
      </xdr:nvCxnSpPr>
      <xdr:spPr>
        <a:xfrm rot="16200000" flipH="1">
          <a:off x="14776462" y="46235675"/>
          <a:ext cx="821407" cy="2615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8999</xdr:colOff>
      <xdr:row>13</xdr:row>
      <xdr:rowOff>14599</xdr:rowOff>
    </xdr:from>
    <xdr:to>
      <xdr:col>41</xdr:col>
      <xdr:colOff>33422</xdr:colOff>
      <xdr:row>79</xdr:row>
      <xdr:rowOff>50134</xdr:rowOff>
    </xdr:to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id="{B6DBB6B9-9F6D-5B43-A92D-CDBD25050010}"/>
            </a:ext>
          </a:extLst>
        </xdr:cNvPr>
        <xdr:cNvSpPr/>
      </xdr:nvSpPr>
      <xdr:spPr>
        <a:xfrm>
          <a:off x="3437999" y="2656199"/>
          <a:ext cx="12356123" cy="12646635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LSTM</a:t>
          </a:r>
        </a:p>
      </xdr:txBody>
    </xdr:sp>
    <xdr:clientData/>
  </xdr:twoCellAnchor>
  <xdr:twoCellAnchor>
    <xdr:from>
      <xdr:col>40</xdr:col>
      <xdr:colOff>111403</xdr:colOff>
      <xdr:row>14</xdr:row>
      <xdr:rowOff>11139</xdr:rowOff>
    </xdr:from>
    <xdr:to>
      <xdr:col>56</xdr:col>
      <xdr:colOff>311930</xdr:colOff>
      <xdr:row>236</xdr:row>
      <xdr:rowOff>189386</xdr:rowOff>
    </xdr:to>
    <xdr:cxnSp macro="">
      <xdr:nvCxnSpPr>
        <xdr:cNvPr id="248" name="Curved Connector 247">
          <a:extLst>
            <a:ext uri="{FF2B5EF4-FFF2-40B4-BE49-F238E27FC236}">
              <a16:creationId xmlns:a16="http://schemas.microsoft.com/office/drawing/2014/main" id="{4F89DC67-3DBD-C34D-BDD9-C470220E7F7E}"/>
            </a:ext>
          </a:extLst>
        </xdr:cNvPr>
        <xdr:cNvCxnSpPr>
          <a:stCxn id="250" idx="3"/>
          <a:endCxn id="249" idx="1"/>
        </xdr:cNvCxnSpPr>
      </xdr:nvCxnSpPr>
      <xdr:spPr>
        <a:xfrm flipV="1">
          <a:off x="15491103" y="2843239"/>
          <a:ext cx="6296527" cy="44501247"/>
        </a:xfrm>
        <a:prstGeom prst="curvedConnector3">
          <a:avLst>
            <a:gd name="adj1" fmla="val 2366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311930</xdr:colOff>
      <xdr:row>10</xdr:row>
      <xdr:rowOff>155964</xdr:rowOff>
    </xdr:from>
    <xdr:to>
      <xdr:col>58</xdr:col>
      <xdr:colOff>89122</xdr:colOff>
      <xdr:row>17</xdr:row>
      <xdr:rowOff>66841</xdr:rowOff>
    </xdr:to>
    <xdr:sp macro="" textlink="">
      <xdr:nvSpPr>
        <xdr:cNvPr id="249" name="Rectangle 248">
          <a:extLst>
            <a:ext uri="{FF2B5EF4-FFF2-40B4-BE49-F238E27FC236}">
              <a16:creationId xmlns:a16="http://schemas.microsoft.com/office/drawing/2014/main" id="{CEBE5E6B-F2B4-BD4C-9358-46D481561006}"/>
            </a:ext>
          </a:extLst>
        </xdr:cNvPr>
        <xdr:cNvSpPr/>
      </xdr:nvSpPr>
      <xdr:spPr>
        <a:xfrm>
          <a:off x="21787630" y="2226064"/>
          <a:ext cx="539192" cy="1244377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334211</xdr:colOff>
      <xdr:row>233</xdr:row>
      <xdr:rowOff>133684</xdr:rowOff>
    </xdr:from>
    <xdr:to>
      <xdr:col>40</xdr:col>
      <xdr:colOff>111403</xdr:colOff>
      <xdr:row>240</xdr:row>
      <xdr:rowOff>44561</xdr:rowOff>
    </xdr:to>
    <xdr:sp macro="" textlink="">
      <xdr:nvSpPr>
        <xdr:cNvPr id="250" name="Rectangle 249">
          <a:extLst>
            <a:ext uri="{FF2B5EF4-FFF2-40B4-BE49-F238E27FC236}">
              <a16:creationId xmlns:a16="http://schemas.microsoft.com/office/drawing/2014/main" id="{E27F1758-FCAB-104F-A0F7-B67A74DAFB62}"/>
            </a:ext>
          </a:extLst>
        </xdr:cNvPr>
        <xdr:cNvSpPr/>
      </xdr:nvSpPr>
      <xdr:spPr>
        <a:xfrm>
          <a:off x="14951911" y="46679184"/>
          <a:ext cx="539192" cy="1333277"/>
        </a:xfrm>
        <a:prstGeom prst="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45</xdr:col>
      <xdr:colOff>36285</xdr:colOff>
      <xdr:row>7</xdr:row>
      <xdr:rowOff>76506</xdr:rowOff>
    </xdr:from>
    <xdr:to>
      <xdr:col>80</xdr:col>
      <xdr:colOff>18757</xdr:colOff>
      <xdr:row>91</xdr:row>
      <xdr:rowOff>0</xdr:rowOff>
    </xdr:to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id="{29AA108A-1D21-D744-9223-24C820BD9B3A}"/>
            </a:ext>
          </a:extLst>
        </xdr:cNvPr>
        <xdr:cNvSpPr/>
      </xdr:nvSpPr>
      <xdr:spPr>
        <a:xfrm>
          <a:off x="17320985" y="1562406"/>
          <a:ext cx="14066772" cy="16128694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 kern="1200">
              <a:solidFill>
                <a:schemeClr val="tx1"/>
              </a:solidFill>
            </a:rPr>
            <a:t>Decoder</a:t>
          </a:r>
        </a:p>
      </xdr:txBody>
    </xdr:sp>
    <xdr:clientData/>
  </xdr:twoCellAnchor>
  <xdr:twoCellAnchor>
    <xdr:from>
      <xdr:col>59</xdr:col>
      <xdr:colOff>168311</xdr:colOff>
      <xdr:row>89</xdr:row>
      <xdr:rowOff>61204</xdr:rowOff>
    </xdr:from>
    <xdr:to>
      <xdr:col>59</xdr:col>
      <xdr:colOff>168312</xdr:colOff>
      <xdr:row>91</xdr:row>
      <xdr:rowOff>168313</xdr:rowOff>
    </xdr:to>
    <xdr:cxnSp macro="">
      <xdr:nvCxnSpPr>
        <xdr:cNvPr id="252" name="Curved Connector 251">
          <a:extLst>
            <a:ext uri="{FF2B5EF4-FFF2-40B4-BE49-F238E27FC236}">
              <a16:creationId xmlns:a16="http://schemas.microsoft.com/office/drawing/2014/main" id="{125F1DCD-590A-374F-9928-308100AAA46D}"/>
            </a:ext>
          </a:extLst>
        </xdr:cNvPr>
        <xdr:cNvCxnSpPr/>
      </xdr:nvCxnSpPr>
      <xdr:spPr>
        <a:xfrm rot="16200000" flipH="1">
          <a:off x="22530257" y="17602658"/>
          <a:ext cx="513509" cy="1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200396</xdr:colOff>
      <xdr:row>89</xdr:row>
      <xdr:rowOff>48110</xdr:rowOff>
    </xdr:from>
    <xdr:to>
      <xdr:col>64</xdr:col>
      <xdr:colOff>200397</xdr:colOff>
      <xdr:row>91</xdr:row>
      <xdr:rowOff>155219</xdr:rowOff>
    </xdr:to>
    <xdr:cxnSp macro="">
      <xdr:nvCxnSpPr>
        <xdr:cNvPr id="253" name="Curved Connector 252">
          <a:extLst>
            <a:ext uri="{FF2B5EF4-FFF2-40B4-BE49-F238E27FC236}">
              <a16:creationId xmlns:a16="http://schemas.microsoft.com/office/drawing/2014/main" id="{5ABAE021-5140-024A-A0EB-20D792A648B3}"/>
            </a:ext>
          </a:extLst>
        </xdr:cNvPr>
        <xdr:cNvCxnSpPr/>
      </xdr:nvCxnSpPr>
      <xdr:spPr>
        <a:xfrm rot="16200000" flipH="1">
          <a:off x="25216642" y="17589564"/>
          <a:ext cx="513509" cy="1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193843</xdr:colOff>
      <xdr:row>89</xdr:row>
      <xdr:rowOff>53475</xdr:rowOff>
    </xdr:from>
    <xdr:to>
      <xdr:col>68</xdr:col>
      <xdr:colOff>193844</xdr:colOff>
      <xdr:row>91</xdr:row>
      <xdr:rowOff>160584</xdr:rowOff>
    </xdr:to>
    <xdr:cxnSp macro="">
      <xdr:nvCxnSpPr>
        <xdr:cNvPr id="254" name="Curved Connector 253">
          <a:extLst>
            <a:ext uri="{FF2B5EF4-FFF2-40B4-BE49-F238E27FC236}">
              <a16:creationId xmlns:a16="http://schemas.microsoft.com/office/drawing/2014/main" id="{E09BE44E-0FFF-0643-A4D5-247739D778C3}"/>
            </a:ext>
          </a:extLst>
        </xdr:cNvPr>
        <xdr:cNvCxnSpPr/>
      </xdr:nvCxnSpPr>
      <xdr:spPr>
        <a:xfrm rot="16200000" flipH="1">
          <a:off x="26734089" y="17594929"/>
          <a:ext cx="513509" cy="1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187159</xdr:colOff>
      <xdr:row>89</xdr:row>
      <xdr:rowOff>53475</xdr:rowOff>
    </xdr:from>
    <xdr:to>
      <xdr:col>72</xdr:col>
      <xdr:colOff>187160</xdr:colOff>
      <xdr:row>91</xdr:row>
      <xdr:rowOff>160584</xdr:rowOff>
    </xdr:to>
    <xdr:cxnSp macro="">
      <xdr:nvCxnSpPr>
        <xdr:cNvPr id="255" name="Curved Connector 254">
          <a:extLst>
            <a:ext uri="{FF2B5EF4-FFF2-40B4-BE49-F238E27FC236}">
              <a16:creationId xmlns:a16="http://schemas.microsoft.com/office/drawing/2014/main" id="{36465841-9052-8D40-9B3A-96CE1CBD7CBA}"/>
            </a:ext>
          </a:extLst>
        </xdr:cNvPr>
        <xdr:cNvCxnSpPr/>
      </xdr:nvCxnSpPr>
      <xdr:spPr>
        <a:xfrm rot="16200000" flipH="1">
          <a:off x="28251405" y="17594929"/>
          <a:ext cx="513509" cy="1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199191</xdr:colOff>
      <xdr:row>89</xdr:row>
      <xdr:rowOff>52139</xdr:rowOff>
    </xdr:from>
    <xdr:to>
      <xdr:col>76</xdr:col>
      <xdr:colOff>199192</xdr:colOff>
      <xdr:row>91</xdr:row>
      <xdr:rowOff>159248</xdr:rowOff>
    </xdr:to>
    <xdr:cxnSp macro="">
      <xdr:nvCxnSpPr>
        <xdr:cNvPr id="256" name="Curved Connector 255">
          <a:extLst>
            <a:ext uri="{FF2B5EF4-FFF2-40B4-BE49-F238E27FC236}">
              <a16:creationId xmlns:a16="http://schemas.microsoft.com/office/drawing/2014/main" id="{89B39C45-D02C-5044-8F63-E24D6EAED2BB}"/>
            </a:ext>
          </a:extLst>
        </xdr:cNvPr>
        <xdr:cNvCxnSpPr/>
      </xdr:nvCxnSpPr>
      <xdr:spPr>
        <a:xfrm rot="16200000" flipH="1">
          <a:off x="29787437" y="17593593"/>
          <a:ext cx="513509" cy="1"/>
        </a:xfrm>
        <a:prstGeom prst="curvedConnector3">
          <a:avLst/>
        </a:prstGeom>
        <a:ln>
          <a:prstDash val="sysDash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139701</xdr:colOff>
      <xdr:row>3</xdr:row>
      <xdr:rowOff>101601</xdr:rowOff>
    </xdr:from>
    <xdr:to>
      <xdr:col>8</xdr:col>
      <xdr:colOff>203201</xdr:colOff>
      <xdr:row>43</xdr:row>
      <xdr:rowOff>86528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458B9C-696A-7640-A310-80EEFE92E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1" y="711201"/>
          <a:ext cx="6667500" cy="8112927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457200</xdr:colOff>
      <xdr:row>3</xdr:row>
      <xdr:rowOff>139700</xdr:rowOff>
    </xdr:from>
    <xdr:to>
      <xdr:col>24</xdr:col>
      <xdr:colOff>310346</xdr:colOff>
      <xdr:row>45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495CD6-5BFC-A1B0-4161-AAEF02837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65200" y="749300"/>
          <a:ext cx="6457146" cy="8470900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3</xdr:row>
      <xdr:rowOff>50799</xdr:rowOff>
    </xdr:from>
    <xdr:to>
      <xdr:col>16</xdr:col>
      <xdr:colOff>381000</xdr:colOff>
      <xdr:row>44</xdr:row>
      <xdr:rowOff>2525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332A04-B401-37AB-7ECF-1B9C928C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23100" y="660399"/>
          <a:ext cx="6565900" cy="82797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coloradoedu-my.sharepoint.com/personal/peye9704_colorado_edu/Documents/2024/AIbyHand/spreadsheets/github/ai-by-hand-excel/basic/LeakyReLU.xlsx" TargetMode="External"/><Relationship Id="rId1" Type="http://schemas.openxmlformats.org/officeDocument/2006/relationships/externalLinkPath" Target="https://o365coloradoedu-my.sharepoint.com/personal/peye9704_colorado_edu/Documents/2024/AIbyHand/spreadsheets/github/ai-by-hand-excel/basic/LeakyReL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U vs. LeakyReLU"/>
      <sheetName val="LICENS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4E8-CF75-434F-AF73-3AA7E482CB05}">
  <dimension ref="A1:DZ551"/>
  <sheetViews>
    <sheetView tabSelected="1" zoomScale="75" zoomScaleNormal="75" workbookViewId="0"/>
  </sheetViews>
  <sheetFormatPr defaultColWidth="4.875" defaultRowHeight="24" customHeight="1"/>
  <cols>
    <col min="32" max="32" width="6" bestFit="1" customWidth="1"/>
    <col min="35" max="35" width="4.875" customWidth="1"/>
    <col min="48" max="48" width="4.875" customWidth="1"/>
    <col min="76" max="76" width="4.875" customWidth="1"/>
  </cols>
  <sheetData>
    <row r="1" spans="1:36" s="88" customFormat="1" ht="63.75">
      <c r="A1" s="87" t="s">
        <v>0</v>
      </c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</row>
    <row r="2" spans="1:36" ht="24" customHeight="1">
      <c r="A2" s="90" t="s">
        <v>1</v>
      </c>
    </row>
    <row r="3" spans="1:36" ht="24" customHeight="1">
      <c r="A3" s="90"/>
    </row>
    <row r="4" spans="1:36" ht="24" customHeight="1">
      <c r="A4" s="91" t="s">
        <v>2</v>
      </c>
      <c r="B4" s="92"/>
      <c r="C4" s="92"/>
      <c r="D4" s="92"/>
    </row>
    <row r="5" spans="1:36" ht="24" customHeight="1">
      <c r="B5" s="93" t="str" cm="1">
        <f t="array" ref="B5:B14">_xlfn._xlws.FILTER("A" &amp; ROW(A:A), LEFT(A:A,1)="#")</f>
        <v>A17</v>
      </c>
      <c r="C5" s="94" t="str">
        <f t="shared" ref="C5:C14" si="0">HYPERLINK("#"&amp;B5, _xlfn.UNICHAR(128279))</f>
        <v>🔗</v>
      </c>
      <c r="D5" t="str" cm="1">
        <f t="array" aca="1" ref="D5" ca="1">_xlfn.LET(
  _xlpm.n, INDIRECT(B5),
  _xlpm.indent, 9,
  _xlpm.k, LEN(_xlpm.n) - LEN(SUBSTITUTE(_xlpm.n,"#","")),
  IF(_xlpm.k&gt;=2, REPT(" ", _xlpm.indent*(_xlpm.k-1)) &amp; _xlpm.n, _xlpm.n)
)</f>
        <v># Attention</v>
      </c>
    </row>
    <row r="6" spans="1:36" ht="24" customHeight="1">
      <c r="B6" s="93" t="str">
        <v>A57</v>
      </c>
      <c r="C6" s="94" t="str">
        <f t="shared" si="0"/>
        <v>🔗</v>
      </c>
      <c r="D6" t="str" cm="1">
        <f t="array" aca="1" ref="D6" ca="1">_xlfn.LET(
  _xlpm.n, INDIRECT(B6),
  _xlpm.indent, 9,
  _xlpm.k, LEN(_xlpm.n) - LEN(SUBSTITUTE(_xlpm.n,"#","")),
  IF(_xlpm.k&gt;=2, REPT(" ", _xlpm.indent*(_xlpm.k-1)) &amp; _xlpm.n, _xlpm.n)
)</f>
        <v># Quadratic Attention</v>
      </c>
    </row>
    <row r="7" spans="1:36" ht="24" customHeight="1">
      <c r="B7" s="93" t="str">
        <v>A93</v>
      </c>
      <c r="C7" s="94" t="str">
        <f t="shared" si="0"/>
        <v>🔗</v>
      </c>
      <c r="D7" t="str" cm="1">
        <f t="array" aca="1" ref="D7" ca="1">_xlfn.LET(
  _xlpm.n, INDIRECT(B7),
  _xlpm.indent, 9,
  _xlpm.k, LEN(_xlpm.n) - LEN(SUBSTITUTE(_xlpm.n,"#","")),
  IF(_xlpm.k&gt;=2, REPT(" ", _xlpm.indent*(_xlpm.k-1)) &amp; _xlpm.n, _xlpm.n)
)</f>
        <v xml:space="preserve"># Inference &amp; KV Cache </v>
      </c>
    </row>
    <row r="8" spans="1:36" ht="24" customHeight="1">
      <c r="B8" s="93" t="str">
        <v>A129</v>
      </c>
      <c r="C8" s="94" t="str">
        <f t="shared" si="0"/>
        <v>🔗</v>
      </c>
      <c r="D8" t="str" cm="1">
        <f t="array" aca="1" ref="D8" ca="1">_xlfn.LET(
  _xlpm.n, INDIRECT(B8),
  _xlpm.indent, 9,
  _xlpm.k, LEN(_xlpm.n) - LEN(SUBSTITUTE(_xlpm.n,"#","")),
  IF(_xlpm.k&gt;=2, REPT(" ", _xlpm.indent*(_xlpm.k-1)) &amp; _xlpm.n, _xlpm.n)
)</f>
        <v># Local Attention</v>
      </c>
    </row>
    <row r="9" spans="1:36" ht="24" customHeight="1">
      <c r="B9" s="93" t="str">
        <v>A165</v>
      </c>
      <c r="C9" s="94" t="str">
        <f t="shared" si="0"/>
        <v>🔗</v>
      </c>
      <c r="D9" t="str" cm="1">
        <f t="array" aca="1" ref="D9" ca="1">_xlfn.LET(
  _xlpm.n, INDIRECT(B9),
  _xlpm.indent, 9,
  _xlpm.k, LEN(_xlpm.n) - LEN(SUBSTITUTE(_xlpm.n,"#","")),
  IF(_xlpm.k&gt;=2, REPT(" ", _xlpm.indent*(_xlpm.k-1)) &amp; _xlpm.n, _xlpm.n)
)</f>
        <v># Linear Attention</v>
      </c>
    </row>
    <row r="10" spans="1:36" ht="24" customHeight="1">
      <c r="B10" s="93" t="str">
        <v>A206</v>
      </c>
      <c r="C10" s="94" t="str">
        <f t="shared" si="0"/>
        <v>🔗</v>
      </c>
      <c r="D10" t="str" cm="1">
        <f t="array" aca="1" ref="D10" ca="1">_xlfn.LET(
  _xlpm.n, INDIRECT(B10),
  _xlpm.indent, 9,
  _xlpm.k, LEN(_xlpm.n) - LEN(SUBSTITUTE(_xlpm.n,"#","")),
  IF(_xlpm.k&gt;=2, REPT(" ", _xlpm.indent*(_xlpm.k-1)) &amp; _xlpm.n, _xlpm.n)
)</f>
        <v># DeltaNet</v>
      </c>
    </row>
    <row r="11" spans="1:36" ht="24" customHeight="1">
      <c r="B11" s="93" t="str">
        <v>A245</v>
      </c>
      <c r="C11" s="94" t="str">
        <f t="shared" si="0"/>
        <v>🔗</v>
      </c>
      <c r="D11" t="str" cm="1">
        <f t="array" aca="1" ref="D11" ca="1">_xlfn.LET(
  _xlpm.n, INDIRECT(B11),
  _xlpm.indent, 9,
  _xlpm.k, LEN(_xlpm.n) - LEN(SUBSTITUTE(_xlpm.n,"#","")),
  IF(_xlpm.k&gt;=2, REPT(" ", _xlpm.indent*(_xlpm.k-1)) &amp; _xlpm.n, _xlpm.n)
)</f>
        <v># Kimi Delta Attention (KDA)</v>
      </c>
    </row>
    <row r="12" spans="1:36" ht="24" customHeight="1">
      <c r="B12" s="93" t="str">
        <v>A292</v>
      </c>
      <c r="C12" s="94" t="str">
        <f t="shared" si="0"/>
        <v>🔗</v>
      </c>
      <c r="D12" t="str" cm="1">
        <f t="array" aca="1" ref="D12" ca="1">_xlfn.LET(
  _xlpm.n, INDIRECT(B12),
  _xlpm.indent, 9,
  _xlpm.k, LEN(_xlpm.n) - LEN(SUBSTITUTE(_xlpm.n,"#","")),
  IF(_xlpm.k&gt;=2, REPT(" ", _xlpm.indent*(_xlpm.k-1)) &amp; _xlpm.n, _xlpm.n)
)</f>
        <v># ShortConv</v>
      </c>
    </row>
    <row r="13" spans="1:36" ht="24" customHeight="1">
      <c r="B13" s="93" t="str">
        <v>A400</v>
      </c>
      <c r="C13" s="94" t="str">
        <f t="shared" si="0"/>
        <v>🔗</v>
      </c>
      <c r="D13" t="str" cm="1">
        <f t="array" aca="1" ref="D13" ca="1">_xlfn.LET(
  _xlpm.n, INDIRECT(B13),
  _xlpm.indent, 9,
  _xlpm.k, LEN(_xlpm.n) - LEN(SUBSTITUTE(_xlpm.n,"#","")),
  IF(_xlpm.k&gt;=2, REPT(" ", _xlpm.indent*(_xlpm.k-1)) &amp; _xlpm.n, _xlpm.n)
)</f>
        <v># Dynamic Gating</v>
      </c>
    </row>
    <row r="14" spans="1:36" ht="24" customHeight="1">
      <c r="B14" s="93" t="str">
        <v>A481</v>
      </c>
      <c r="C14" s="94" t="str">
        <f t="shared" si="0"/>
        <v>🔗</v>
      </c>
      <c r="D14" t="str" cm="1">
        <f t="array" aca="1" ref="D14" ca="1">_xlfn.LET(
  _xlpm.n, INDIRECT(B14),
  _xlpm.indent, 9,
  _xlpm.k, LEN(_xlpm.n) - LEN(SUBSTITUTE(_xlpm.n,"#","")),
  IF(_xlpm.k&gt;=2, REPT(" ", _xlpm.indent*(_xlpm.k-1)) &amp; _xlpm.n, _xlpm.n)
)</f>
        <v># Chunk-wise Parallel Computation</v>
      </c>
    </row>
    <row r="15" spans="1:36" ht="24" customHeight="1">
      <c r="B15" s="93"/>
      <c r="C15" s="94"/>
    </row>
    <row r="17" spans="1:33" s="86" customFormat="1" ht="48" thickBot="1">
      <c r="A17" s="86" t="s">
        <v>3</v>
      </c>
    </row>
    <row r="18" spans="1:33" ht="24" customHeight="1" thickTop="1"/>
    <row r="20" spans="1:33" ht="24" customHeight="1">
      <c r="J20" t="s">
        <v>4</v>
      </c>
      <c r="K20" s="30" cm="1">
        <f t="array" ref="K20:M20">_xlfn.SEQUENCE(1,3,1)</f>
        <v>1</v>
      </c>
      <c r="L20" s="30">
        <v>2</v>
      </c>
      <c r="M20" s="30">
        <v>3</v>
      </c>
      <c r="N20" s="30"/>
      <c r="O20" s="30"/>
      <c r="P20" s="30"/>
      <c r="Q20" s="30"/>
      <c r="R20" s="30"/>
      <c r="S20" s="30"/>
      <c r="T20" s="30"/>
      <c r="U20" s="30"/>
    </row>
    <row r="22" spans="1:33" ht="24" customHeight="1">
      <c r="K22" s="30" t="str" cm="1">
        <f t="array" ref="K22:M22">"x"&amp;_xlfn.ANCHORARRAY(K20)</f>
        <v>x1</v>
      </c>
      <c r="L22" s="30" t="str">
        <v>x2</v>
      </c>
      <c r="M22" s="30" t="str">
        <v>x3</v>
      </c>
    </row>
    <row r="23" spans="1:33" ht="24" customHeight="1">
      <c r="J23" t="s">
        <v>5</v>
      </c>
      <c r="K23" s="63" cm="1">
        <f t="array" aca="1" ref="K23:M26" ca="1">_xlfn.RANDARRAY(4,3)</f>
        <v>0.45643408194307544</v>
      </c>
      <c r="L23" s="63">
        <f ca="1"/>
        <v>0.37760765805236129</v>
      </c>
      <c r="M23" s="63">
        <f ca="1"/>
        <v>0.27205863570625222</v>
      </c>
      <c r="W23" s="30" t="str" cm="1">
        <f t="array" ref="W23:Y23">"q"&amp;_xlfn.ANCHORARRAY(K20)</f>
        <v>q1</v>
      </c>
      <c r="X23" t="str">
        <v>q2</v>
      </c>
      <c r="Y23" t="str">
        <v>q3</v>
      </c>
    </row>
    <row r="24" spans="1:33" ht="24" customHeight="1">
      <c r="K24" s="64">
        <f ca="1"/>
        <v>0.28309854129958878</v>
      </c>
      <c r="L24" s="64">
        <f ca="1"/>
        <v>0.36010216836812314</v>
      </c>
      <c r="M24" s="64">
        <f ca="1"/>
        <v>0.47319874038796073</v>
      </c>
      <c r="V24" t="s">
        <v>6</v>
      </c>
      <c r="W24" s="63" cm="1">
        <f t="array" aca="1" ref="W24:Y27" ca="1">_xlfn.ANCHORARRAY(K30)</f>
        <v>0.53528055589139756</v>
      </c>
      <c r="X24" s="63">
        <f ca="1"/>
        <v>0.28529942972637079</v>
      </c>
      <c r="Y24" s="63">
        <f ca="1"/>
        <v>0.2565806623409948</v>
      </c>
    </row>
    <row r="25" spans="1:33" ht="24" customHeight="1">
      <c r="K25" s="64">
        <f ca="1"/>
        <v>0.45678797849094432</v>
      </c>
      <c r="L25" s="64">
        <f ca="1"/>
        <v>0.10856121862445156</v>
      </c>
      <c r="M25" s="64">
        <f ca="1"/>
        <v>0.16319241119913896</v>
      </c>
      <c r="W25" s="64">
        <f ca="1"/>
        <v>0.72458169816233187</v>
      </c>
      <c r="X25" s="64">
        <f ca="1"/>
        <v>0.45168058906494657</v>
      </c>
      <c r="Y25" s="64">
        <f ca="1"/>
        <v>0.49619919849688132</v>
      </c>
    </row>
    <row r="26" spans="1:33" ht="24" customHeight="1">
      <c r="K26" s="65">
        <f ca="1"/>
        <v>2.1171220522100853E-2</v>
      </c>
      <c r="L26" s="65">
        <f ca="1"/>
        <v>6.9679428046136582E-2</v>
      </c>
      <c r="M26" s="65">
        <f ca="1"/>
        <v>0.10851195973575756</v>
      </c>
      <c r="W26" s="64">
        <f ca="1"/>
        <v>0.61525806807689654</v>
      </c>
      <c r="X26" s="64">
        <f ca="1"/>
        <v>0.39250844678199431</v>
      </c>
      <c r="Y26" s="64">
        <f ca="1"/>
        <v>0.46967582544363279</v>
      </c>
    </row>
    <row r="27" spans="1:33" ht="24" customHeight="1">
      <c r="K27" s="30"/>
      <c r="L27" s="30"/>
      <c r="M27" s="30"/>
      <c r="W27" s="65">
        <f ca="1"/>
        <v>0.32612192933071554</v>
      </c>
      <c r="X27" s="65">
        <f ca="1"/>
        <v>0.23258031891408423</v>
      </c>
      <c r="Y27" s="65">
        <f ca="1"/>
        <v>0.25283269749536819</v>
      </c>
    </row>
    <row r="28" spans="1:33" ht="24" customHeight="1">
      <c r="D28" s="80" t="s">
        <v>7</v>
      </c>
      <c r="K28" s="30"/>
      <c r="L28" s="30"/>
      <c r="M28" s="30"/>
    </row>
    <row r="29" spans="1:33" ht="24" customHeight="1">
      <c r="K29" s="30" t="str" cm="1">
        <f t="array" ref="K29:M29">"q"&amp;_xlfn.ANCHORARRAY(K20)</f>
        <v>q1</v>
      </c>
      <c r="L29" s="30" t="str">
        <v>q2</v>
      </c>
      <c r="M29" s="30" t="str">
        <v>q3</v>
      </c>
      <c r="P29" t="s">
        <v>8</v>
      </c>
      <c r="W29" t="s">
        <v>9</v>
      </c>
      <c r="AA29" t="s">
        <v>10</v>
      </c>
      <c r="AE29" t="s">
        <v>11</v>
      </c>
    </row>
    <row r="30" spans="1:33" ht="24" customHeight="1">
      <c r="D30" t="s">
        <v>12</v>
      </c>
      <c r="E30" s="1" cm="1">
        <f t="array" aca="1" ref="E30:H33" ca="1">_xlfn.RANDARRAY(4,4)</f>
        <v>0.58237507565725766</v>
      </c>
      <c r="F30" s="1">
        <f ca="1"/>
        <v>2.752689596953406E-3</v>
      </c>
      <c r="G30" s="1">
        <f ca="1"/>
        <v>0.58781706780545995</v>
      </c>
      <c r="H30" s="1">
        <f ca="1"/>
        <v>8.3920694219814518E-3</v>
      </c>
      <c r="J30" t="s">
        <v>6</v>
      </c>
      <c r="K30" s="63" cm="1">
        <f t="array" aca="1" ref="K30:M33" ca="1">MMULT(_xlfn.ANCHORARRAY(E30),_xlfn.ANCHORARRAY(K23))</f>
        <v>0.53528055589139756</v>
      </c>
      <c r="L30" s="63">
        <f ca="1"/>
        <v>0.28529942972637079</v>
      </c>
      <c r="M30" s="63">
        <f ca="1"/>
        <v>0.2565806623409948</v>
      </c>
      <c r="Q30" s="82" t="str" cm="1">
        <f t="array" ref="Q30:Q32">TRANSPOSE("k"&amp;_xlfn.ANCHORARRAY(K20))</f>
        <v>k1</v>
      </c>
      <c r="R30" s="60" cm="1">
        <f t="array" aca="1" ref="R30:U32" ca="1">TRANSPOSE(_xlfn.ANCHORARRAY(K36))</f>
        <v>1.1129270854482629</v>
      </c>
      <c r="S30" s="61">
        <f ca="1"/>
        <v>0.37584389565242166</v>
      </c>
      <c r="T30" s="61">
        <f ca="1"/>
        <v>0.56435593798512929</v>
      </c>
      <c r="U30" s="62">
        <f ca="1"/>
        <v>0.53823017382972016</v>
      </c>
      <c r="W30" s="8" cm="1">
        <f t="array" aca="1" ref="W30:Y32" ca="1">MMULT(R30:U32,W24:Y27)</f>
        <v>1.3908110439469272</v>
      </c>
      <c r="X30" s="9">
        <f ca="1"/>
        <v>0.83397507311940933</v>
      </c>
      <c r="Y30" s="10">
        <f ca="1"/>
        <v>0.87319553624417567</v>
      </c>
      <c r="AA30" s="8" cm="1">
        <f t="array" aca="1" ref="AA30:AC32" ca="1">_xlfn.ANCHORARRAY(W30)/SQRT(ROWS(K36:K39))</f>
        <v>0.69540552197346361</v>
      </c>
      <c r="AB30" s="9">
        <f ca="1"/>
        <v>0.41698753655970466</v>
      </c>
      <c r="AC30" s="10">
        <f ca="1"/>
        <v>0.43659776812208784</v>
      </c>
      <c r="AE30" s="16" cm="1">
        <f t="array" aca="1" ref="AE30:AE32" ca="1">_xlfn.LET(_xlpm.z,AA30:AA32,EXP(_xlpm.z) / SUM(EXP(_xlpm.z)))</f>
        <v>0.37203224827142678</v>
      </c>
      <c r="AF30" s="16" cm="1">
        <f t="array" aca="1" ref="AF30:AF32" ca="1">_xlfn.LET(_xlpm.z,AB30:AB32,EXP(_xlpm.z) / SUM(EXP(_xlpm.z)))</f>
        <v>0.35660860618926005</v>
      </c>
      <c r="AG30" s="16" cm="1">
        <f t="array" aca="1" ref="AG30:AG32" ca="1">_xlfn.LET(_xlpm.z,AC30:AC32,EXP(_xlpm.z) / SUM(EXP(_xlpm.z)))</f>
        <v>0.35831374291568047</v>
      </c>
    </row>
    <row r="31" spans="1:33" ht="24" customHeight="1">
      <c r="E31" s="1">
        <f ca="1"/>
        <v>0.55346255113872167</v>
      </c>
      <c r="F31" s="1">
        <f ca="1"/>
        <v>0.31460493160124048</v>
      </c>
      <c r="G31" s="1">
        <f ca="1"/>
        <v>0.81071172951734338</v>
      </c>
      <c r="H31" s="1">
        <f ca="1"/>
        <v>0.59396469104071659</v>
      </c>
      <c r="K31" s="64">
        <f ca="1"/>
        <v>0.72458169816233187</v>
      </c>
      <c r="L31" s="64">
        <f ca="1"/>
        <v>0.45168058906494657</v>
      </c>
      <c r="M31" s="64">
        <f ca="1"/>
        <v>0.49619919849688132</v>
      </c>
      <c r="Q31" s="82" t="str">
        <v>k2</v>
      </c>
      <c r="R31" s="60">
        <f ca="1"/>
        <v>0.80758006726009657</v>
      </c>
      <c r="S31" s="61">
        <f ca="1"/>
        <v>0.35676294806272407</v>
      </c>
      <c r="T31" s="61">
        <f ca="1"/>
        <v>0.26715412273848149</v>
      </c>
      <c r="U31" s="62">
        <f ca="1"/>
        <v>0.39028345989192376</v>
      </c>
      <c r="W31" s="11">
        <f ca="1"/>
        <v>0.98243453443916251</v>
      </c>
      <c r="X31">
        <f ca="1"/>
        <v>0.58717753252125138</v>
      </c>
      <c r="Y31" s="12">
        <f ca="1"/>
        <v>0.6083871705032553</v>
      </c>
      <c r="AA31" s="11">
        <f ca="1"/>
        <v>0.49121726721958126</v>
      </c>
      <c r="AB31">
        <f ca="1"/>
        <v>0.29358876626062569</v>
      </c>
      <c r="AC31" s="12">
        <f ca="1"/>
        <v>0.30419358525162765</v>
      </c>
      <c r="AE31" s="17">
        <f ca="1"/>
        <v>0.30332119230198673</v>
      </c>
      <c r="AF31" s="17">
        <f ca="1"/>
        <v>0.31521031063443095</v>
      </c>
      <c r="AG31" s="17">
        <f ca="1"/>
        <v>0.31387813221127475</v>
      </c>
    </row>
    <row r="32" spans="1:33" ht="24" customHeight="1">
      <c r="E32" s="1">
        <f ca="1"/>
        <v>0.28124063553056722</v>
      </c>
      <c r="F32" s="1">
        <f ca="1"/>
        <v>0.55374580566799581</v>
      </c>
      <c r="G32" s="1">
        <f ca="1"/>
        <v>0.7166553671297673</v>
      </c>
      <c r="H32" s="1">
        <f ca="1"/>
        <v>0.13065238866414597</v>
      </c>
      <c r="K32" s="64">
        <f ca="1"/>
        <v>0.61525806807689654</v>
      </c>
      <c r="L32" s="64">
        <f ca="1"/>
        <v>0.39250844678199431</v>
      </c>
      <c r="M32" s="64">
        <f ca="1"/>
        <v>0.46967582544363279</v>
      </c>
      <c r="Q32" s="82" t="str">
        <v>k3</v>
      </c>
      <c r="R32" s="60">
        <f ca="1"/>
        <v>0.89580230692452945</v>
      </c>
      <c r="S32" s="61">
        <f ca="1"/>
        <v>0.41653908989701971</v>
      </c>
      <c r="T32" s="61">
        <f ca="1"/>
        <v>0.35063548113828336</v>
      </c>
      <c r="U32" s="62">
        <f ca="1"/>
        <v>0.37185681110001406</v>
      </c>
      <c r="W32" s="13">
        <f ca="1"/>
        <v>1.1183241273229907</v>
      </c>
      <c r="X32" s="14">
        <f ca="1"/>
        <v>0.6678284726106587</v>
      </c>
      <c r="Y32" s="15">
        <f ca="1"/>
        <v>0.69523448145269917</v>
      </c>
      <c r="AA32" s="13">
        <f ca="1"/>
        <v>0.55916206366149535</v>
      </c>
      <c r="AB32" s="14">
        <f ca="1"/>
        <v>0.33391423630532935</v>
      </c>
      <c r="AC32" s="15">
        <f ca="1"/>
        <v>0.34761724072634959</v>
      </c>
      <c r="AE32" s="18">
        <f ca="1"/>
        <v>0.32464655942658655</v>
      </c>
      <c r="AF32" s="18">
        <f ca="1"/>
        <v>0.32818108317630906</v>
      </c>
      <c r="AG32" s="18">
        <f ca="1"/>
        <v>0.32780812487304478</v>
      </c>
    </row>
    <row r="33" spans="4:33" ht="24" customHeight="1">
      <c r="E33" s="1">
        <f ca="1"/>
        <v>0.28376716432137528</v>
      </c>
      <c r="F33" s="1">
        <f ca="1"/>
        <v>0.20546366399294747</v>
      </c>
      <c r="G33" s="1">
        <f ca="1"/>
        <v>0.28976938007833741</v>
      </c>
      <c r="H33" s="1">
        <f ca="1"/>
        <v>0.28677096205817709</v>
      </c>
      <c r="K33" s="65">
        <f ca="1"/>
        <v>0.32612192933071554</v>
      </c>
      <c r="L33" s="65">
        <f ca="1"/>
        <v>0.23258031891408423</v>
      </c>
      <c r="M33" s="65">
        <f ca="1"/>
        <v>0.25283269749536819</v>
      </c>
      <c r="AB33" s="82"/>
      <c r="AC33" s="82"/>
      <c r="AD33" s="82"/>
      <c r="AE33" s="82"/>
      <c r="AF33" s="82"/>
    </row>
    <row r="34" spans="4:33" ht="24" customHeight="1">
      <c r="K34" s="30"/>
      <c r="L34" s="30"/>
      <c r="M34" s="30"/>
      <c r="AB34" s="82"/>
      <c r="AC34" s="82"/>
      <c r="AE34" t="s">
        <v>13</v>
      </c>
    </row>
    <row r="35" spans="4:33" ht="24" customHeight="1">
      <c r="K35" s="30" t="str" cm="1">
        <f t="array" ref="K35:M35">"k"&amp;_xlfn.ANCHORARRAY(K20)</f>
        <v>k1</v>
      </c>
      <c r="L35" s="30" t="str">
        <v>k2</v>
      </c>
      <c r="M35" s="30" t="str">
        <v>k3</v>
      </c>
      <c r="W35" s="30" t="str" cm="1">
        <f t="array" ref="W35:Y35">"v"&amp;_xlfn.ANCHORARRAY(K20)</f>
        <v>v1</v>
      </c>
      <c r="X35" s="30" t="str">
        <v>v2</v>
      </c>
      <c r="Y35" s="30" t="str">
        <v>v3</v>
      </c>
      <c r="AB35" s="82"/>
      <c r="AC35" s="82"/>
      <c r="AE35" s="30" t="str" cm="1">
        <f t="array" ref="AE35:AG35">"o"&amp;_xlfn.ANCHORARRAY(K20)</f>
        <v>o1</v>
      </c>
      <c r="AF35" s="30" t="str">
        <v>o2</v>
      </c>
      <c r="AG35" s="30" t="str">
        <v>o3</v>
      </c>
    </row>
    <row r="36" spans="4:33" ht="24" customHeight="1">
      <c r="D36" t="s">
        <v>14</v>
      </c>
      <c r="E36" s="1" cm="1">
        <f t="array" aca="1" ref="E36:H39" ca="1">_xlfn.RANDARRAY(4,4)</f>
        <v>0.88030348035247119</v>
      </c>
      <c r="F36" s="1">
        <f ca="1"/>
        <v>0.89015090783075834</v>
      </c>
      <c r="G36" s="1">
        <f ca="1"/>
        <v>0.97249224490535813</v>
      </c>
      <c r="H36" s="1">
        <f ca="1"/>
        <v>0.70394545061299496</v>
      </c>
      <c r="J36" t="s">
        <v>15</v>
      </c>
      <c r="K36" s="63" cm="1">
        <f t="array" aca="1" ref="K36:M39" ca="1">MMULT(_xlfn.ANCHORARRAY(E36),_xlfn.ANCHORARRAY(K23))</f>
        <v>1.1129270854482629</v>
      </c>
      <c r="L36" s="63">
        <f ca="1"/>
        <v>0.80758006726009657</v>
      </c>
      <c r="M36" s="63">
        <f ca="1"/>
        <v>0.89580230692452945</v>
      </c>
      <c r="V36" t="s">
        <v>16</v>
      </c>
      <c r="W36" s="63" cm="1">
        <f t="array" aca="1" ref="W36:Y41" ca="1">_xlfn.ANCHORARRAY(K43)</f>
        <v>0.78214387226668414</v>
      </c>
      <c r="X36" s="63">
        <f ca="1"/>
        <v>0.5712413575053108</v>
      </c>
      <c r="Y36" s="63">
        <f ca="1"/>
        <v>0.58395303231269879</v>
      </c>
      <c r="AB36" s="82"/>
      <c r="AC36" s="82"/>
      <c r="AE36" s="63" cm="1">
        <f t="array" aca="1" ref="AE36:AG41" ca="1">MMULT(W36:Y41,_xlfn.ANCHORARRAY(AA30))</f>
        <v>1.1510351689378786</v>
      </c>
      <c r="AF36" s="63">
        <f ca="1"/>
        <v>0.6888445227416583</v>
      </c>
      <c r="AG36" s="63">
        <f ca="1"/>
        <v>0.71824236737187408</v>
      </c>
    </row>
    <row r="37" spans="4:33" ht="24" customHeight="1">
      <c r="E37" s="1">
        <f ca="1"/>
        <v>0.29088249758627915</v>
      </c>
      <c r="F37" s="1">
        <f ca="1"/>
        <v>0.52598051793207024</v>
      </c>
      <c r="G37" s="1">
        <f ca="1"/>
        <v>0.18096885213471436</v>
      </c>
      <c r="H37" s="1">
        <f ca="1"/>
        <v>0.54349707360015498</v>
      </c>
      <c r="K37" s="64">
        <f ca="1"/>
        <v>0.37584389565242166</v>
      </c>
      <c r="L37" s="64">
        <f ca="1"/>
        <v>0.35676294806272407</v>
      </c>
      <c r="M37" s="64">
        <f ca="1"/>
        <v>0.41653908989701971</v>
      </c>
      <c r="W37" s="64">
        <f ca="1"/>
        <v>0.56752159617184283</v>
      </c>
      <c r="X37" s="64">
        <f ca="1"/>
        <v>0.43992186801336985</v>
      </c>
      <c r="Y37" s="64">
        <f ca="1"/>
        <v>0.40031723449423973</v>
      </c>
      <c r="AB37" s="82"/>
      <c r="AC37" s="82"/>
      <c r="AE37" s="64">
        <f ca="1"/>
        <v>0.83459708057181636</v>
      </c>
      <c r="AF37" s="64">
        <f ca="1"/>
        <v>0.49947717444924888</v>
      </c>
      <c r="AG37" s="64">
        <f ca="1"/>
        <v>0.52075724498138232</v>
      </c>
    </row>
    <row r="38" spans="4:33" ht="24" customHeight="1">
      <c r="E38" s="1">
        <f ca="1"/>
        <v>0.1554772685679402</v>
      </c>
      <c r="F38" s="1">
        <f ca="1"/>
        <v>0.12112748160080522</v>
      </c>
      <c r="G38" s="1">
        <f ca="1"/>
        <v>0.9651166655506882</v>
      </c>
      <c r="H38" s="1">
        <f ca="1"/>
        <v>0.86183550952845933</v>
      </c>
      <c r="K38" s="64">
        <f ca="1"/>
        <v>0.56435593798512929</v>
      </c>
      <c r="L38" s="64">
        <f ca="1"/>
        <v>0.26715412273848149</v>
      </c>
      <c r="M38" s="64">
        <f ca="1"/>
        <v>0.35063548113828336</v>
      </c>
      <c r="W38" s="64">
        <f ca="1"/>
        <v>0.73356292972275328</v>
      </c>
      <c r="X38" s="64">
        <f ca="1"/>
        <v>0.61260553506224247</v>
      </c>
      <c r="Y38" s="64">
        <f ca="1"/>
        <v>0.59571607328737064</v>
      </c>
      <c r="AB38" s="82"/>
      <c r="AC38" s="82"/>
      <c r="AE38" s="64">
        <f ca="1"/>
        <v>1.1441479577567875</v>
      </c>
      <c r="AF38" s="64">
        <f ca="1"/>
        <v>0.6846587798865269</v>
      </c>
      <c r="AG38" s="64">
        <f ca="1"/>
        <v>0.713703789602121</v>
      </c>
    </row>
    <row r="39" spans="4:33" ht="24" customHeight="1">
      <c r="E39" s="1">
        <f ca="1"/>
        <v>0.71138016479428989</v>
      </c>
      <c r="F39" s="1">
        <f ca="1"/>
        <v>0.10210180892105769</v>
      </c>
      <c r="G39" s="1">
        <f ca="1"/>
        <v>0.37478081296642918</v>
      </c>
      <c r="H39" s="1">
        <f ca="1"/>
        <v>0.63443570877619093</v>
      </c>
      <c r="K39" s="65">
        <f ca="1"/>
        <v>0.53823017382972016</v>
      </c>
      <c r="L39" s="65">
        <f ca="1"/>
        <v>0.39028345989192376</v>
      </c>
      <c r="M39" s="65">
        <f ca="1"/>
        <v>0.37185681110001406</v>
      </c>
      <c r="W39" s="64">
        <f ca="1"/>
        <v>0.62327341913013179</v>
      </c>
      <c r="X39" s="64">
        <f ca="1"/>
        <v>0.51382069199321656</v>
      </c>
      <c r="Y39" s="64">
        <f ca="1"/>
        <v>0.48680087230601266</v>
      </c>
      <c r="AB39" s="82"/>
      <c r="AC39" s="82"/>
      <c r="AE39" s="64">
        <f ca="1"/>
        <v>0.95802595387500267</v>
      </c>
      <c r="AF39" s="64">
        <f ca="1"/>
        <v>0.57329897219651771</v>
      </c>
      <c r="AG39" s="64">
        <f ca="1"/>
        <v>0.59764111821012311</v>
      </c>
    </row>
    <row r="40" spans="4:33" ht="24" customHeight="1">
      <c r="K40" s="30"/>
      <c r="L40" s="30"/>
      <c r="M40" s="30"/>
      <c r="W40" s="64">
        <f ca="1"/>
        <v>0.3513874635101471</v>
      </c>
      <c r="X40" s="64">
        <f ca="1"/>
        <v>0.33913249766937886</v>
      </c>
      <c r="Y40" s="64">
        <f ca="1"/>
        <v>0.44734957304510248</v>
      </c>
      <c r="AB40" s="82"/>
      <c r="AC40" s="82"/>
      <c r="AE40" s="64">
        <f ca="1"/>
        <v>0.6610854316496968</v>
      </c>
      <c r="AF40" s="64">
        <f ca="1"/>
        <v>0.39546607542156736</v>
      </c>
      <c r="AG40" s="64">
        <f ca="1"/>
        <v>0.41208333687804855</v>
      </c>
    </row>
    <row r="41" spans="4:33" ht="24" customHeight="1">
      <c r="K41" s="30"/>
      <c r="L41" s="30"/>
      <c r="M41" s="30"/>
      <c r="W41" s="65">
        <f ca="1"/>
        <v>0.60961600442711461</v>
      </c>
      <c r="X41" s="65">
        <f ca="1"/>
        <v>0.60284091821075347</v>
      </c>
      <c r="Y41" s="65">
        <f ca="1"/>
        <v>0.64307111551263851</v>
      </c>
      <c r="AE41" s="65">
        <f ca="1"/>
        <v>1.0796371762047912</v>
      </c>
      <c r="AF41" s="65">
        <f ca="1"/>
        <v>0.6459201977887693</v>
      </c>
      <c r="AG41" s="65">
        <f ca="1"/>
        <v>0.67307993395661436</v>
      </c>
    </row>
    <row r="42" spans="4:33" ht="24" customHeight="1">
      <c r="K42" s="30" t="str" cm="1">
        <f t="array" ref="K42:M42">"v"&amp;_xlfn.ANCHORARRAY(K20)</f>
        <v>v1</v>
      </c>
      <c r="L42" s="30" t="str">
        <v>v2</v>
      </c>
      <c r="M42" s="30" t="str">
        <v>v3</v>
      </c>
    </row>
    <row r="43" spans="4:33" ht="24" customHeight="1">
      <c r="D43" t="s">
        <v>17</v>
      </c>
      <c r="E43" s="1" cm="1">
        <f t="array" aca="1" ref="E43:H48" ca="1">_xlfn.RANDARRAY(6,4)</f>
        <v>0.81027098222155813</v>
      </c>
      <c r="F43" s="1">
        <f ca="1"/>
        <v>0.52838718157666897</v>
      </c>
      <c r="G43" s="1">
        <f ca="1"/>
        <v>0.56614528835333955</v>
      </c>
      <c r="H43" s="1">
        <f ca="1"/>
        <v>0.1943477100022335</v>
      </c>
      <c r="J43" t="s">
        <v>16</v>
      </c>
      <c r="K43" s="63" cm="1">
        <f t="array" aca="1" ref="K43:M48" ca="1">MMULT(_xlfn.ANCHORARRAY(E43),_xlfn.ANCHORARRAY(K23))</f>
        <v>0.78214387226668414</v>
      </c>
      <c r="L43" s="63">
        <f ca="1"/>
        <v>0.5712413575053108</v>
      </c>
      <c r="M43" s="63">
        <f ca="1"/>
        <v>0.58395303231269879</v>
      </c>
    </row>
    <row r="44" spans="4:33" ht="24" customHeight="1">
      <c r="E44" s="1">
        <f ca="1"/>
        <v>0.88084099270938832</v>
      </c>
      <c r="F44" s="1">
        <f ca="1"/>
        <v>5.3956252547304295E-2</v>
      </c>
      <c r="G44" s="1">
        <f ca="1"/>
        <v>0.29140810862954303</v>
      </c>
      <c r="H44" s="1">
        <f ca="1"/>
        <v>0.80718487920778825</v>
      </c>
      <c r="K44" s="64">
        <f ca="1"/>
        <v>0.56752159617184283</v>
      </c>
      <c r="L44" s="64">
        <f ca="1"/>
        <v>0.43992186801336985</v>
      </c>
      <c r="M44" s="64">
        <f ca="1"/>
        <v>0.40031723449423973</v>
      </c>
    </row>
    <row r="45" spans="4:33" ht="24" customHeight="1">
      <c r="E45" s="1">
        <f ca="1"/>
        <v>0.98385056638585922</v>
      </c>
      <c r="F45" s="1">
        <f ca="1"/>
        <v>0.52219486044284036</v>
      </c>
      <c r="G45" s="1">
        <f ca="1"/>
        <v>0.2844435929187521</v>
      </c>
      <c r="H45" s="1">
        <f ca="1"/>
        <v>0.31821418177793026</v>
      </c>
      <c r="K45" s="64">
        <f ca="1"/>
        <v>0.73356292972275328</v>
      </c>
      <c r="L45" s="64">
        <f ca="1"/>
        <v>0.61260553506224247</v>
      </c>
      <c r="M45" s="64">
        <f ca="1"/>
        <v>0.59571607328737064</v>
      </c>
    </row>
    <row r="46" spans="4:33" ht="24" customHeight="1">
      <c r="E46" s="1">
        <f ca="1"/>
        <v>0.86372887503852103</v>
      </c>
      <c r="F46" s="1">
        <f ca="1"/>
        <v>0.44680499861185563</v>
      </c>
      <c r="G46" s="1">
        <f ca="1"/>
        <v>0.22277602685694209</v>
      </c>
      <c r="H46" s="1">
        <f ca="1"/>
        <v>3.7166902435773697E-2</v>
      </c>
      <c r="K46" s="64">
        <f ca="1"/>
        <v>0.62327341913013179</v>
      </c>
      <c r="L46" s="64">
        <f ca="1"/>
        <v>0.51382069199321656</v>
      </c>
      <c r="M46" s="64">
        <f ca="1"/>
        <v>0.48680087230601266</v>
      </c>
    </row>
    <row r="47" spans="4:33" ht="24" customHeight="1">
      <c r="E47" s="1">
        <f ca="1"/>
        <v>6.7502135703461752E-2</v>
      </c>
      <c r="F47" s="1">
        <f ca="1"/>
        <v>0.66129995457025359</v>
      </c>
      <c r="G47" s="1">
        <f ca="1"/>
        <v>0.26055050710765126</v>
      </c>
      <c r="H47" s="1">
        <f ca="1"/>
        <v>0.67770283812146181</v>
      </c>
      <c r="K47" s="64">
        <f ca="1"/>
        <v>0.3513874635101471</v>
      </c>
      <c r="L47" s="64">
        <f ca="1"/>
        <v>0.33913249766937886</v>
      </c>
      <c r="M47" s="64">
        <f ca="1"/>
        <v>0.44734957304510248</v>
      </c>
    </row>
    <row r="48" spans="4:33" ht="24" customHeight="1">
      <c r="E48" s="1">
        <f ca="1"/>
        <v>0.73840706572914816</v>
      </c>
      <c r="F48" s="1">
        <f ca="1"/>
        <v>0.70427724643791167</v>
      </c>
      <c r="G48" s="1">
        <f ca="1"/>
        <v>0.12225381100051091</v>
      </c>
      <c r="H48" s="1">
        <f ca="1"/>
        <v>0.81988286579082259</v>
      </c>
      <c r="K48" s="65">
        <f ca="1"/>
        <v>0.60961600442711461</v>
      </c>
      <c r="L48" s="65">
        <f ca="1"/>
        <v>0.60284091821075347</v>
      </c>
      <c r="M48" s="65">
        <f ca="1"/>
        <v>0.64307111551263851</v>
      </c>
    </row>
    <row r="57" spans="1:34" s="86" customFormat="1" ht="48" thickBot="1">
      <c r="A57" s="86" t="s">
        <v>18</v>
      </c>
    </row>
    <row r="58" spans="1:34" ht="24" customHeight="1" thickTop="1"/>
    <row r="60" spans="1:34" ht="24" customHeight="1">
      <c r="G60" t="s">
        <v>19</v>
      </c>
      <c r="H60">
        <v>3</v>
      </c>
      <c r="J60" t="s">
        <v>4</v>
      </c>
      <c r="K60" s="30" cm="1">
        <f t="array" ref="K60:M60">_xlfn.SEQUENCE(1,H60,1)</f>
        <v>1</v>
      </c>
      <c r="L60" s="30">
        <v>2</v>
      </c>
      <c r="M60" s="30">
        <v>3</v>
      </c>
      <c r="N60" s="30"/>
      <c r="O60" s="30"/>
      <c r="P60" s="30"/>
      <c r="Q60" s="30"/>
      <c r="R60" s="30"/>
      <c r="S60" s="30"/>
      <c r="T60" s="30"/>
      <c r="U60" s="30"/>
    </row>
    <row r="61" spans="1:34" ht="24" customHeight="1">
      <c r="AF61" s="30" t="str" cm="1">
        <f t="array" ref="AF61:AH61">"q"&amp;_xlfn.ANCHORARRAY(K60)</f>
        <v>q1</v>
      </c>
      <c r="AG61" t="str">
        <v>q2</v>
      </c>
      <c r="AH61" t="str">
        <v>q3</v>
      </c>
    </row>
    <row r="62" spans="1:34" ht="24" customHeight="1">
      <c r="K62" s="30" t="str" cm="1">
        <f t="array" ref="K62:M62">"x"&amp;_xlfn.ANCHORARRAY(K60)</f>
        <v>x1</v>
      </c>
      <c r="L62" s="30" t="str">
        <v>x2</v>
      </c>
      <c r="M62" s="30" t="str">
        <v>x3</v>
      </c>
      <c r="AE62" t="s">
        <v>6</v>
      </c>
      <c r="AF62" s="63" cm="1">
        <f t="array" aca="1" ref="AF62:AH65" ca="1">_xlfn.ANCHORARRAY(K70)</f>
        <v>1.1304589304000598</v>
      </c>
      <c r="AG62" s="63">
        <f ca="1"/>
        <v>0.47104240760859212</v>
      </c>
      <c r="AH62" s="63">
        <f ca="1"/>
        <v>0.75533585624548383</v>
      </c>
    </row>
    <row r="63" spans="1:34" ht="24" customHeight="1">
      <c r="J63" t="s">
        <v>5</v>
      </c>
      <c r="K63" s="63" cm="1">
        <f t="array" aca="1" ref="K63:M66" ca="1">_xlfn.RANDARRAY(4,H60)</f>
        <v>0.86834314176309868</v>
      </c>
      <c r="L63" s="63">
        <f ca="1"/>
        <v>0.21851722891272285</v>
      </c>
      <c r="M63" s="63">
        <f ca="1"/>
        <v>0.96486689433410522</v>
      </c>
      <c r="AF63" s="64">
        <f ca="1"/>
        <v>1.5162833164563994</v>
      </c>
      <c r="AG63" s="64">
        <f ca="1"/>
        <v>0.56752033991556972</v>
      </c>
      <c r="AH63" s="64">
        <f ca="1"/>
        <v>1.0670088964681737</v>
      </c>
    </row>
    <row r="64" spans="1:34" ht="24" customHeight="1">
      <c r="K64" s="64">
        <f ca="1"/>
        <v>0.91709812446242522</v>
      </c>
      <c r="L64" s="64">
        <f ca="1"/>
        <v>3.2815638534612779E-2</v>
      </c>
      <c r="M64" s="64">
        <f ca="1"/>
        <v>0.51804225790782765</v>
      </c>
      <c r="AF64" s="64">
        <f ca="1"/>
        <v>1.0157439958570169</v>
      </c>
      <c r="AG64" s="64">
        <f ca="1"/>
        <v>0.40922528906739586</v>
      </c>
      <c r="AH64" s="64">
        <f ca="1"/>
        <v>0.91025267637780394</v>
      </c>
    </row>
    <row r="65" spans="4:50" ht="24" customHeight="1">
      <c r="K65" s="64">
        <f ca="1"/>
        <v>0.36926898039238387</v>
      </c>
      <c r="L65" s="64">
        <f ca="1"/>
        <v>0.41913932087044059</v>
      </c>
      <c r="M65" s="64">
        <f ca="1"/>
        <v>0.1286364565530016</v>
      </c>
      <c r="AF65" s="65">
        <f ca="1"/>
        <v>0.80818981878749674</v>
      </c>
      <c r="AG65" s="65">
        <f ca="1"/>
        <v>0.44514373179744027</v>
      </c>
      <c r="AH65" s="65">
        <f ca="1"/>
        <v>0.44342411517867891</v>
      </c>
    </row>
    <row r="66" spans="4:50" ht="24" customHeight="1">
      <c r="K66" s="65">
        <f ca="1"/>
        <v>0.11114123425169664</v>
      </c>
      <c r="L66" s="65">
        <f ca="1"/>
        <v>0.1520206101118462</v>
      </c>
      <c r="M66" s="65">
        <f ca="1"/>
        <v>2.3337909837472415E-2</v>
      </c>
    </row>
    <row r="67" spans="4:50" ht="24" customHeight="1">
      <c r="K67" s="30"/>
      <c r="L67" s="30"/>
      <c r="M67" s="30"/>
      <c r="Y67" t="s">
        <v>8</v>
      </c>
      <c r="AF67" t="s">
        <v>20</v>
      </c>
      <c r="AV67" t="s">
        <v>11</v>
      </c>
    </row>
    <row r="68" spans="4:50" ht="24" customHeight="1">
      <c r="D68" s="80" t="s">
        <v>7</v>
      </c>
      <c r="K68" s="30"/>
      <c r="L68" s="30"/>
      <c r="M68" s="30"/>
      <c r="Z68" s="30" t="str" cm="1">
        <f t="array" ref="Z68:Z70">TRANSPOSE("k"&amp;_xlfn.ANCHORARRAY(K60))</f>
        <v>k1</v>
      </c>
      <c r="AA68" s="60" cm="1">
        <f t="array" aca="1" ref="AA68:AD70" ca="1">TRANSPOSE(_xlfn.ANCHORARRAY(K76))</f>
        <v>1.1590226910997317</v>
      </c>
      <c r="AB68" s="61">
        <f ca="1"/>
        <v>1.7197694527166674</v>
      </c>
      <c r="AC68" s="61">
        <f ca="1"/>
        <v>1.2784337556543786</v>
      </c>
      <c r="AD68" s="62">
        <f ca="1"/>
        <v>1.0578259529868763</v>
      </c>
      <c r="AF68" s="8" cm="1">
        <f t="array" aca="1" ref="AF68:AH70" ca="1">MMULT(_xlfn.ANCHORARRAY(AA68),_xlfn.ANCHORARRAY(AF62))/SQRT(ROWS(K76:K79))</f>
        <v>3.0356854288278412</v>
      </c>
      <c r="AG68" s="9">
        <f ca="1"/>
        <v>1.2580024993933625</v>
      </c>
      <c r="AH68" s="10">
        <f ca="1"/>
        <v>2.1716119937925105</v>
      </c>
      <c r="AV68" s="16" cm="1">
        <f t="array" aca="1" ref="AV68:AX70" ca="1">_xlfn.LET(_xlpm.z,_xlfn.ANCHORARRAY(AF68),EXP(_xlpm.z)/_xlfn.BYCOL(_xlpm.z,_xlfn.LAMBDA(_xlpm.c,SUM(EXP(_xlpm.c)))))</f>
        <v>0.6293048929060967</v>
      </c>
      <c r="AW68" s="16">
        <f ca="1"/>
        <v>0.46452101236485482</v>
      </c>
      <c r="AX68" s="16">
        <f ca="1"/>
        <v>0.5557316786976092</v>
      </c>
    </row>
    <row r="69" spans="4:50" ht="24" customHeight="1">
      <c r="K69" s="30" t="str" cm="1">
        <f t="array" ref="K69:M69">"q"&amp;_xlfn.ANCHORARRAY(K60)</f>
        <v>q1</v>
      </c>
      <c r="L69" s="30" t="str">
        <v>q2</v>
      </c>
      <c r="M69" s="30" t="str">
        <v>q3</v>
      </c>
      <c r="Z69" s="30" t="str">
        <v>k2</v>
      </c>
      <c r="AA69" s="60">
        <f ca="1"/>
        <v>0.52124144336929312</v>
      </c>
      <c r="AB69" s="61">
        <f ca="1"/>
        <v>0.57301162075531042</v>
      </c>
      <c r="AC69" s="61">
        <f ca="1"/>
        <v>0.19170948548411632</v>
      </c>
      <c r="AD69" s="62">
        <f ca="1"/>
        <v>0.29393278075998719</v>
      </c>
      <c r="AF69" s="11">
        <f ca="1"/>
        <v>0.94518562244290061</v>
      </c>
      <c r="AG69">
        <f ca="1"/>
        <v>0.39000863937798674</v>
      </c>
      <c r="AH69" s="12">
        <f ca="1"/>
        <v>0.65498090227148742</v>
      </c>
      <c r="AV69" s="17">
        <f ca="1"/>
        <v>7.7798026090447073E-2</v>
      </c>
      <c r="AW69" s="17">
        <f ca="1"/>
        <v>0.19500260817646217</v>
      </c>
      <c r="AX69" s="17">
        <f ca="1"/>
        <v>0.12195528900228964</v>
      </c>
    </row>
    <row r="70" spans="4:50" ht="24" customHeight="1">
      <c r="D70" t="s">
        <v>12</v>
      </c>
      <c r="E70" s="1" cm="1">
        <f t="array" aca="1" ref="E70:H73" ca="1">_xlfn.RANDARRAY(4,4)</f>
        <v>0.39672387806400655</v>
      </c>
      <c r="F70" s="1">
        <f ca="1"/>
        <v>0.50679518533276724</v>
      </c>
      <c r="G70" s="1">
        <f ca="1"/>
        <v>0.83304108215994699</v>
      </c>
      <c r="H70" s="1">
        <f ca="1"/>
        <v>0.12209084064471076</v>
      </c>
      <c r="J70" t="s">
        <v>6</v>
      </c>
      <c r="K70" s="63" cm="1">
        <f t="array" aca="1" ref="K70:M73" ca="1">MMULT(_xlfn.ANCHORARRAY(E70),_xlfn.ANCHORARRAY(K63))</f>
        <v>1.1304589304000598</v>
      </c>
      <c r="L70" s="63">
        <f ca="1"/>
        <v>0.47104240760859212</v>
      </c>
      <c r="M70" s="63">
        <f ca="1"/>
        <v>0.75533585624548383</v>
      </c>
      <c r="Z70" s="30" t="str">
        <v>k3</v>
      </c>
      <c r="AA70" s="60">
        <f ca="1"/>
        <v>1.0081224049579005</v>
      </c>
      <c r="AB70" s="61">
        <f ca="1"/>
        <v>1.1204915768483279</v>
      </c>
      <c r="AC70" s="61">
        <f ca="1"/>
        <v>1.0261855689759967</v>
      </c>
      <c r="AD70" s="62">
        <f ca="1"/>
        <v>0.81764976086209884</v>
      </c>
      <c r="AF70" s="13">
        <f ca="1"/>
        <v>2.2708908511056762</v>
      </c>
      <c r="AG70" s="14">
        <f ca="1"/>
        <v>0.94734145865773045</v>
      </c>
      <c r="AH70" s="15">
        <f ca="1"/>
        <v>1.6268496316104826</v>
      </c>
      <c r="AV70" s="18">
        <f ca="1"/>
        <v>0.29289708100345618</v>
      </c>
      <c r="AW70" s="18">
        <f ca="1"/>
        <v>0.34047637945868303</v>
      </c>
      <c r="AX70" s="18">
        <f ca="1"/>
        <v>0.32231303230010117</v>
      </c>
    </row>
    <row r="71" spans="4:50" ht="24" customHeight="1">
      <c r="E71" s="1">
        <f ca="1"/>
        <v>0.61147756668632214</v>
      </c>
      <c r="F71" s="1">
        <f ca="1"/>
        <v>0.68154760491913713</v>
      </c>
      <c r="G71" s="1">
        <f ca="1"/>
        <v>0.94516625567630119</v>
      </c>
      <c r="H71" s="1">
        <f ca="1"/>
        <v>0.10117176959548235</v>
      </c>
      <c r="K71" s="64">
        <f ca="1"/>
        <v>1.5162833164563994</v>
      </c>
      <c r="L71" s="64">
        <f ca="1"/>
        <v>0.56752033991556972</v>
      </c>
      <c r="M71" s="64">
        <f ca="1"/>
        <v>1.0670088964681737</v>
      </c>
      <c r="Z71" s="30"/>
      <c r="AK71" s="82"/>
      <c r="AL71" s="82"/>
      <c r="AM71" s="82"/>
    </row>
    <row r="72" spans="4:50" ht="24" customHeight="1">
      <c r="E72" s="1">
        <f ca="1"/>
        <v>0.80909980263303671</v>
      </c>
      <c r="F72" s="1">
        <f ca="1"/>
        <v>0.13139915478586728</v>
      </c>
      <c r="G72" s="1">
        <f ca="1"/>
        <v>0.4120261663725</v>
      </c>
      <c r="H72" s="1">
        <f ca="1"/>
        <v>0.36452114959936011</v>
      </c>
      <c r="K72" s="64">
        <f ca="1"/>
        <v>1.0157439958570169</v>
      </c>
      <c r="L72" s="64">
        <f ca="1"/>
        <v>0.40922528906739586</v>
      </c>
      <c r="M72" s="64">
        <f ca="1"/>
        <v>0.91025267637780394</v>
      </c>
      <c r="Z72" s="30"/>
      <c r="AK72" s="82"/>
      <c r="AL72" s="82"/>
    </row>
    <row r="73" spans="4:50" ht="24" customHeight="1">
      <c r="E73" s="1">
        <f ca="1"/>
        <v>0.14208372345026477</v>
      </c>
      <c r="F73" s="1">
        <f ca="1"/>
        <v>0.36965922854535416</v>
      </c>
      <c r="G73" s="1">
        <f ca="1"/>
        <v>0.82630827396771989</v>
      </c>
      <c r="H73" s="1">
        <f ca="1"/>
        <v>0.36591813326611389</v>
      </c>
      <c r="K73" s="65">
        <f ca="1"/>
        <v>0.80818981878749674</v>
      </c>
      <c r="L73" s="65">
        <f ca="1"/>
        <v>0.44514373179744027</v>
      </c>
      <c r="M73" s="65">
        <f ca="1"/>
        <v>0.44342411517867891</v>
      </c>
      <c r="Z73" s="30"/>
    </row>
    <row r="74" spans="4:50" ht="24" customHeight="1">
      <c r="K74" s="30"/>
      <c r="L74" s="30"/>
      <c r="M74" s="30"/>
      <c r="Z74" s="30"/>
    </row>
    <row r="75" spans="4:50" ht="24" customHeight="1">
      <c r="K75" s="30" t="str" cm="1">
        <f t="array" ref="K75:M75">"k"&amp;_xlfn.ANCHORARRAY(K60)</f>
        <v>k1</v>
      </c>
      <c r="L75" s="30" t="str">
        <v>k2</v>
      </c>
      <c r="M75" s="30" t="str">
        <v>k3</v>
      </c>
      <c r="Z75" s="30"/>
    </row>
    <row r="76" spans="4:50" ht="24" customHeight="1">
      <c r="D76" t="s">
        <v>14</v>
      </c>
      <c r="E76" s="1" cm="1">
        <f t="array" aca="1" ref="E76:H79" ca="1">_xlfn.RANDARRAY(4,4)</f>
        <v>0.89253618432086235</v>
      </c>
      <c r="F76" s="1">
        <f ca="1"/>
        <v>0.12977117458882903</v>
      </c>
      <c r="G76" s="1">
        <f ca="1"/>
        <v>0.47116927277040221</v>
      </c>
      <c r="H76" s="1">
        <f ca="1"/>
        <v>0.81872330741250887</v>
      </c>
      <c r="J76" t="s">
        <v>15</v>
      </c>
      <c r="K76" s="63" cm="1">
        <f t="array" aca="1" ref="K76:M79" ca="1">MMULT(_xlfn.ANCHORARRAY(E76),_xlfn.ANCHORARRAY(K63))</f>
        <v>1.1590226910997317</v>
      </c>
      <c r="L76" s="63">
        <f ca="1"/>
        <v>0.52124144336929312</v>
      </c>
      <c r="M76" s="63">
        <f ca="1"/>
        <v>1.0081224049579005</v>
      </c>
      <c r="Z76" s="30"/>
    </row>
    <row r="77" spans="4:50" ht="24" customHeight="1">
      <c r="E77" s="1">
        <f ca="1"/>
        <v>0.49249913342675811</v>
      </c>
      <c r="F77" s="1">
        <f ca="1"/>
        <v>0.99818370930779365</v>
      </c>
      <c r="G77" s="1">
        <f ca="1"/>
        <v>0.96089154468517468</v>
      </c>
      <c r="H77" s="1">
        <f ca="1"/>
        <v>0.19660893078715924</v>
      </c>
      <c r="K77" s="64">
        <f ca="1"/>
        <v>1.7197694527166674</v>
      </c>
      <c r="L77" s="64">
        <f ca="1"/>
        <v>0.57301162075531042</v>
      </c>
      <c r="M77" s="64">
        <f ca="1"/>
        <v>1.1204915768483279</v>
      </c>
      <c r="Z77" s="30"/>
    </row>
    <row r="78" spans="4:50" ht="24" customHeight="1">
      <c r="E78" s="1">
        <f ca="1"/>
        <v>0.65395628175140574</v>
      </c>
      <c r="F78" s="1">
        <f ca="1"/>
        <v>0.755539623272107</v>
      </c>
      <c r="G78" s="1">
        <f ca="1"/>
        <v>1.8132305636398005E-3</v>
      </c>
      <c r="H78" s="1">
        <f ca="1"/>
        <v>0.15297438647115813</v>
      </c>
      <c r="K78" s="64">
        <f ca="1"/>
        <v>1.2784337556543786</v>
      </c>
      <c r="L78" s="64">
        <f ca="1"/>
        <v>0.19170948548411632</v>
      </c>
      <c r="M78" s="64">
        <f ca="1"/>
        <v>1.0261855689759967</v>
      </c>
    </row>
    <row r="79" spans="4:50" ht="24" customHeight="1">
      <c r="E79" s="1">
        <f ca="1"/>
        <v>0.54537876360043258</v>
      </c>
      <c r="F79" s="1">
        <f ca="1"/>
        <v>0.50514189205047311</v>
      </c>
      <c r="G79" s="1">
        <f ca="1"/>
        <v>8.4977245998517414E-2</v>
      </c>
      <c r="H79" s="1">
        <f ca="1"/>
        <v>0.80623453375513887</v>
      </c>
      <c r="K79" s="65">
        <f ca="1"/>
        <v>1.0578259529868763</v>
      </c>
      <c r="L79" s="65">
        <f ca="1"/>
        <v>0.29393278075998719</v>
      </c>
      <c r="M79" s="65">
        <f ca="1"/>
        <v>0.81764976086209884</v>
      </c>
    </row>
    <row r="80" spans="4:50" ht="24" customHeight="1">
      <c r="K80" s="30"/>
      <c r="L80" s="30"/>
      <c r="M80" s="30"/>
    </row>
    <row r="81" spans="1:55" ht="24" customHeight="1">
      <c r="K81" s="30"/>
      <c r="L81" s="30"/>
      <c r="M81" s="30"/>
      <c r="AV81" t="s">
        <v>13</v>
      </c>
    </row>
    <row r="82" spans="1:55" ht="24" customHeight="1">
      <c r="K82" s="30" t="str" cm="1">
        <f t="array" ref="K82:M82">"v"&amp;_xlfn.ANCHORARRAY(K60)</f>
        <v>v1</v>
      </c>
      <c r="L82" s="30" t="str">
        <v>v2</v>
      </c>
      <c r="M82" s="30" t="str">
        <v>v3</v>
      </c>
      <c r="AE82" t="s">
        <v>16</v>
      </c>
      <c r="AF82" s="30" t="str" cm="1">
        <f t="array" ref="AF82:AH82">"v"&amp;_xlfn.ANCHORARRAY(K60)</f>
        <v>v1</v>
      </c>
      <c r="AG82" s="30" t="str">
        <v>v2</v>
      </c>
      <c r="AH82" s="30" t="str">
        <v>v3</v>
      </c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 t="str" cm="1">
        <f t="array" ref="AV82:AX82">"o"&amp;_xlfn.ANCHORARRAY(K60)</f>
        <v>o1</v>
      </c>
      <c r="AW82" s="30" t="str">
        <v>o2</v>
      </c>
      <c r="AX82" s="30" t="str">
        <v>o3</v>
      </c>
      <c r="AY82" s="30"/>
      <c r="AZ82" s="30"/>
      <c r="BA82" s="30"/>
      <c r="BB82" s="30"/>
      <c r="BC82" s="30"/>
    </row>
    <row r="83" spans="1:55" ht="24" customHeight="1">
      <c r="D83" t="s">
        <v>17</v>
      </c>
      <c r="E83" s="1" cm="1">
        <f t="array" aca="1" ref="E83:H88" ca="1">_xlfn.RANDARRAY(6,4)</f>
        <v>0.52689868217570979</v>
      </c>
      <c r="F83" s="1">
        <f ca="1"/>
        <v>0.30814149873696595</v>
      </c>
      <c r="G83" s="1">
        <f ca="1"/>
        <v>0.84420857376813818</v>
      </c>
      <c r="H83" s="1">
        <f ca="1"/>
        <v>0.48705724000588946</v>
      </c>
      <c r="J83" t="s">
        <v>16</v>
      </c>
      <c r="K83" s="63" cm="1">
        <f t="array" aca="1" ref="K83:M88" ca="1">MMULT(_xlfn.ANCHORARRAY(E83),_xlfn.ANCHORARRAY(K63))</f>
        <v>1.1059970297113526</v>
      </c>
      <c r="L83" s="63">
        <f ca="1"/>
        <v>0.55313204705413566</v>
      </c>
      <c r="M83" s="63">
        <f ca="1"/>
        <v>0.78798031033455196</v>
      </c>
      <c r="AF83" s="63" cm="1">
        <f t="array" aca="1" ref="AF83:AH88" ca="1">_xlfn.ANCHORARRAY(K83)</f>
        <v>1.1059970297113526</v>
      </c>
      <c r="AG83" s="63">
        <f ca="1"/>
        <v>0.55313204705413566</v>
      </c>
      <c r="AH83" s="63">
        <f ca="1"/>
        <v>0.78798031033455196</v>
      </c>
      <c r="AK83" s="82"/>
      <c r="AL83" s="82"/>
      <c r="AV83" s="63" cm="1">
        <f t="array" aca="1" ref="AV83:AX88" ca="1">MMULT(_xlfn.ANCHORARRAY(AF83),_xlfn.ANCHORARRAY(AV68))</f>
        <v>0.96983905655033165</v>
      </c>
      <c r="AW83" s="63">
        <f ca="1"/>
        <v>0.88990973490301972</v>
      </c>
      <c r="AX83" s="63">
        <f ca="1"/>
        <v>0.9360712878276789</v>
      </c>
    </row>
    <row r="84" spans="1:55" ht="24" customHeight="1">
      <c r="E84" s="1">
        <f ca="1"/>
        <v>0.10204128540502588</v>
      </c>
      <c r="F84" s="1">
        <f ca="1"/>
        <v>0.43146222979133642</v>
      </c>
      <c r="G84" s="1">
        <f ca="1"/>
        <v>0.22533344666630173</v>
      </c>
      <c r="H84" s="1">
        <f ca="1"/>
        <v>0.82905364688860006</v>
      </c>
      <c r="K84" s="64">
        <f ca="1"/>
        <v>0.65965074975099192</v>
      </c>
      <c r="L84" s="64">
        <f ca="1"/>
        <v>0.2569358365161345</v>
      </c>
      <c r="M84" s="64">
        <f ca="1"/>
        <v>0.37030640124919895</v>
      </c>
      <c r="AF84" s="64">
        <f ca="1"/>
        <v>0.65965074975099192</v>
      </c>
      <c r="AG84" s="64">
        <f ca="1"/>
        <v>0.2569358365161345</v>
      </c>
      <c r="AH84" s="64">
        <f ca="1"/>
        <v>0.37030640124919895</v>
      </c>
      <c r="AK84" s="82"/>
      <c r="AL84" s="82"/>
      <c r="AV84" s="64">
        <f ca="1"/>
        <v>0.54357220934311234</v>
      </c>
      <c r="AW84" s="64">
        <f ca="1"/>
        <v>0.48260537512391521</v>
      </c>
      <c r="AX84" s="64">
        <f ca="1"/>
        <v>0.51727808177739276</v>
      </c>
    </row>
    <row r="85" spans="1:55" ht="24" customHeight="1">
      <c r="E85" s="1">
        <f ca="1"/>
        <v>0.71459310867461179</v>
      </c>
      <c r="F85" s="1">
        <f ca="1"/>
        <v>0.24414053958768789</v>
      </c>
      <c r="G85" s="1">
        <f ca="1"/>
        <v>0.29089874863730314</v>
      </c>
      <c r="H85" s="1">
        <f ca="1"/>
        <v>0.17229702123195278</v>
      </c>
      <c r="K85" s="64">
        <f ca="1"/>
        <v>0.97098204393421217</v>
      </c>
      <c r="L85" s="64">
        <f ca="1"/>
        <v>0.3122823358404947</v>
      </c>
      <c r="M85" s="64">
        <f ca="1"/>
        <v>0.85740358644144898</v>
      </c>
      <c r="AF85" s="64">
        <f ca="1"/>
        <v>0.97098204393421217</v>
      </c>
      <c r="AG85" s="64">
        <f ca="1"/>
        <v>0.3122823358404947</v>
      </c>
      <c r="AH85" s="64">
        <f ca="1"/>
        <v>0.85740358644144898</v>
      </c>
      <c r="AK85" s="82"/>
      <c r="AL85" s="82"/>
      <c r="AV85" s="64">
        <f ca="1"/>
        <v>0.88646970819366178</v>
      </c>
      <c r="AW85" s="64">
        <f ca="1"/>
        <v>0.80386310085922508</v>
      </c>
      <c r="AX85" s="64">
        <f ca="1"/>
        <v>0.85404231362945837</v>
      </c>
    </row>
    <row r="86" spans="1:55" ht="24" customHeight="1">
      <c r="E86" s="1">
        <f ca="1"/>
        <v>0.59515394757372531</v>
      </c>
      <c r="F86" s="1">
        <f ca="1"/>
        <v>0.7951511407663594</v>
      </c>
      <c r="G86" s="1">
        <f ca="1"/>
        <v>9.0989778877134775E-2</v>
      </c>
      <c r="H86" s="1">
        <f ca="1"/>
        <v>0.35865161778235888</v>
      </c>
      <c r="K86" s="64">
        <f ca="1"/>
        <v>1.3194901548686524</v>
      </c>
      <c r="L86" s="64">
        <f ca="1"/>
        <v>0.24880461569364093</v>
      </c>
      <c r="M86" s="64">
        <f ca="1"/>
        <v>1.0062410152428971</v>
      </c>
      <c r="AF86" s="64">
        <f ca="1"/>
        <v>1.3194901548686524</v>
      </c>
      <c r="AG86" s="64">
        <f ca="1"/>
        <v>0.24880461569364093</v>
      </c>
      <c r="AH86" s="64">
        <f ca="1"/>
        <v>1.0062410152428971</v>
      </c>
      <c r="AK86" s="82"/>
      <c r="AL86" s="82"/>
      <c r="AV86" s="64">
        <f ca="1"/>
        <v>1.1444431747340227</v>
      </c>
      <c r="AW86" s="64">
        <f ca="1"/>
        <v>1.0040497492643787</v>
      </c>
      <c r="AX86" s="64">
        <f ca="1"/>
        <v>1.0879501104498166</v>
      </c>
    </row>
    <row r="87" spans="1:55" ht="24" customHeight="1">
      <c r="E87" s="1">
        <f ca="1"/>
        <v>0.57635957977940411</v>
      </c>
      <c r="F87" s="1">
        <f ca="1"/>
        <v>0.26688675317393473</v>
      </c>
      <c r="G87" s="1">
        <f ca="1"/>
        <v>0.91828850250289773</v>
      </c>
      <c r="H87" s="1">
        <f ca="1"/>
        <v>0.74672433600102495</v>
      </c>
      <c r="K87" s="64">
        <f ca="1"/>
        <v>1.1673265524448155</v>
      </c>
      <c r="L87" s="64">
        <f ca="1"/>
        <v>0.63311086589896659</v>
      </c>
      <c r="M87" s="64">
        <f ca="1"/>
        <v>0.82992125826375107</v>
      </c>
      <c r="AF87" s="64">
        <f ca="1"/>
        <v>1.1673265524448155</v>
      </c>
      <c r="AG87" s="64">
        <f ca="1"/>
        <v>0.63311086589896659</v>
      </c>
      <c r="AH87" s="64">
        <f ca="1"/>
        <v>0.82992125826375107</v>
      </c>
      <c r="AK87" s="82"/>
      <c r="AL87" s="82"/>
      <c r="AV87" s="64">
        <f ca="1"/>
        <v>1.0269406007442492</v>
      </c>
      <c r="AW87" s="64">
        <f ca="1"/>
        <v>0.94827456726663484</v>
      </c>
      <c r="AX87" s="64">
        <f ca="1"/>
        <v>0.99342600052095342</v>
      </c>
    </row>
    <row r="88" spans="1:55" ht="24" customHeight="1">
      <c r="E88" s="1">
        <f ca="1"/>
        <v>0.2777928541712773</v>
      </c>
      <c r="F88" s="1">
        <f ca="1"/>
        <v>4.5290129292350434E-2</v>
      </c>
      <c r="G88" s="1">
        <f ca="1"/>
        <v>0.90945307811778786</v>
      </c>
      <c r="H88" s="1">
        <f ca="1"/>
        <v>5.8861920930016964E-2</v>
      </c>
      <c r="K88" s="65">
        <f ca="1"/>
        <v>0.62512980979495902</v>
      </c>
      <c r="L88" s="65">
        <f ca="1"/>
        <v>0.45232451987526506</v>
      </c>
      <c r="M88" s="65">
        <f ca="1"/>
        <v>0.4098578648858115</v>
      </c>
      <c r="AF88" s="65">
        <f ca="1"/>
        <v>0.62512980979495902</v>
      </c>
      <c r="AG88" s="65">
        <f ca="1"/>
        <v>0.45232451987526506</v>
      </c>
      <c r="AH88" s="65">
        <f ca="1"/>
        <v>0.4098578648858115</v>
      </c>
      <c r="AV88" s="65">
        <f ca="1"/>
        <v>0.54863337505539322</v>
      </c>
      <c r="AW88" s="65">
        <f ca="1"/>
        <v>0.51813731515223338</v>
      </c>
      <c r="AX88" s="65">
        <f ca="1"/>
        <v>0.5346703373888706</v>
      </c>
    </row>
    <row r="90" spans="1:55" ht="24" customHeight="1">
      <c r="K90" s="30"/>
      <c r="L90" s="30"/>
      <c r="M90" s="30"/>
    </row>
    <row r="91" spans="1:55" ht="24" customHeight="1">
      <c r="K91" s="30"/>
      <c r="L91" s="30"/>
      <c r="M91" s="30"/>
    </row>
    <row r="92" spans="1:55" ht="24" customHeight="1">
      <c r="K92" s="30"/>
      <c r="L92" s="30"/>
      <c r="M92" s="30"/>
    </row>
    <row r="93" spans="1:55" s="86" customFormat="1" ht="48" thickBot="1">
      <c r="A93" s="86" t="s">
        <v>21</v>
      </c>
    </row>
    <row r="94" spans="1:55" ht="24" customHeight="1" thickTop="1"/>
    <row r="96" spans="1:55" ht="24" customHeight="1">
      <c r="J96" t="s">
        <v>4</v>
      </c>
      <c r="K96" s="30" cm="1">
        <f t="array" ref="K96:U96">_xlfn.SEQUENCE(1,11,1)</f>
        <v>1</v>
      </c>
      <c r="L96" s="30">
        <v>2</v>
      </c>
      <c r="M96" s="30">
        <v>3</v>
      </c>
      <c r="N96" s="30">
        <v>4</v>
      </c>
      <c r="O96" s="30">
        <v>5</v>
      </c>
      <c r="P96" s="30">
        <v>6</v>
      </c>
      <c r="Q96" s="30">
        <v>7</v>
      </c>
      <c r="R96" s="30">
        <v>8</v>
      </c>
      <c r="S96" s="30">
        <v>9</v>
      </c>
      <c r="T96" s="30">
        <v>10</v>
      </c>
      <c r="U96" s="30">
        <v>11</v>
      </c>
    </row>
    <row r="98" spans="4:69" ht="24" customHeight="1">
      <c r="K98" s="30" t="str" cm="1">
        <f t="array" ref="K98:U98">"x"&amp;_xlfn.ANCHORARRAY(K96)</f>
        <v>x1</v>
      </c>
      <c r="L98" s="30" t="str">
        <v>x2</v>
      </c>
      <c r="M98" s="30" t="str">
        <v>x3</v>
      </c>
      <c r="N98" s="30" t="str">
        <v>x4</v>
      </c>
      <c r="O98" s="30" t="str">
        <v>x5</v>
      </c>
      <c r="P98" s="30" t="str">
        <v>x6</v>
      </c>
      <c r="Q98" s="30" t="str">
        <v>x7</v>
      </c>
      <c r="R98" s="30" t="str">
        <v>x8</v>
      </c>
      <c r="S98" s="30" t="str">
        <v>x9</v>
      </c>
      <c r="T98" s="30" t="str">
        <v>x10</v>
      </c>
      <c r="U98" s="30" t="str">
        <v>x11</v>
      </c>
    </row>
    <row r="99" spans="4:69" ht="24" customHeight="1">
      <c r="J99" t="s">
        <v>5</v>
      </c>
      <c r="K99" s="63" cm="1">
        <f t="array" aca="1" ref="K99:U102" ca="1">_xlfn.RANDARRAY(4,11)</f>
        <v>0.98555685906263957</v>
      </c>
      <c r="L99" s="63">
        <f ca="1"/>
        <v>0.87286368180289609</v>
      </c>
      <c r="M99" s="63">
        <f ca="1"/>
        <v>0.23410435201279811</v>
      </c>
      <c r="N99" s="63">
        <f ca="1"/>
        <v>0.23565867506018634</v>
      </c>
      <c r="O99" s="63">
        <f ca="1"/>
        <v>0.10444910193272894</v>
      </c>
      <c r="P99" s="63">
        <f ca="1"/>
        <v>0.37834332582958674</v>
      </c>
      <c r="Q99" s="63">
        <f ca="1"/>
        <v>0.63637227536211083</v>
      </c>
      <c r="R99" s="63">
        <f ca="1"/>
        <v>0.55710889396115615</v>
      </c>
      <c r="S99" s="63">
        <f ca="1"/>
        <v>0.84396767303666675</v>
      </c>
      <c r="T99" s="63">
        <f ca="1"/>
        <v>0.72042784668448223</v>
      </c>
      <c r="U99" s="63">
        <f ca="1"/>
        <v>0.24141113335034059</v>
      </c>
      <c r="AI99" s="30" t="str" cm="1">
        <f t="array" ref="AI99:AS99">"q"&amp;_xlfn.ANCHORARRAY(K96)</f>
        <v>q1</v>
      </c>
      <c r="AJ99" t="str">
        <v>q2</v>
      </c>
      <c r="AK99" t="str">
        <v>q3</v>
      </c>
      <c r="AL99" t="str">
        <v>q4</v>
      </c>
      <c r="AM99" t="str">
        <v>q5</v>
      </c>
      <c r="AN99" t="str">
        <v>q6</v>
      </c>
      <c r="AO99" t="str">
        <v>q7</v>
      </c>
      <c r="AP99" t="str">
        <v>q8</v>
      </c>
      <c r="AQ99" t="str">
        <v>q9</v>
      </c>
      <c r="AR99" t="str">
        <v>q10</v>
      </c>
      <c r="AS99" t="str">
        <v>q11</v>
      </c>
    </row>
    <row r="100" spans="4:69" ht="24" customHeight="1">
      <c r="K100" s="64">
        <f ca="1"/>
        <v>0.77305426659105292</v>
      </c>
      <c r="L100" s="64">
        <f ca="1"/>
        <v>0.24201051374266558</v>
      </c>
      <c r="M100" s="64">
        <f ca="1"/>
        <v>0.32250869028250118</v>
      </c>
      <c r="N100" s="64">
        <f ca="1"/>
        <v>0.56127000175638941</v>
      </c>
      <c r="O100" s="64">
        <f ca="1"/>
        <v>0.39406558722302676</v>
      </c>
      <c r="P100" s="64">
        <f ca="1"/>
        <v>0.55782079060861478</v>
      </c>
      <c r="Q100" s="64">
        <f ca="1"/>
        <v>0.86609615702681975</v>
      </c>
      <c r="R100" s="64">
        <f ca="1"/>
        <v>0.64055838597895454</v>
      </c>
      <c r="S100" s="64">
        <f ca="1"/>
        <v>0.9324766606752446</v>
      </c>
      <c r="T100" s="64">
        <f ca="1"/>
        <v>0.6285368290155724</v>
      </c>
      <c r="U100" s="64">
        <f ca="1"/>
        <v>0.8247298188292167</v>
      </c>
      <c r="AH100" t="s">
        <v>6</v>
      </c>
      <c r="AI100" s="63" cm="1">
        <f t="array" aca="1" ref="AI100:AS103" ca="1">K106:U109</f>
        <v>1.1824067111447241</v>
      </c>
      <c r="AJ100" s="63">
        <f ca="1"/>
        <v>0.96170788443362643</v>
      </c>
      <c r="AK100" s="63">
        <f ca="1"/>
        <v>0.69563447125209277</v>
      </c>
      <c r="AL100" s="63">
        <f ca="1"/>
        <v>0.49232776263764666</v>
      </c>
      <c r="AM100" s="63">
        <f ca="1"/>
        <v>0.37458276060750006</v>
      </c>
      <c r="AN100" s="63">
        <f ca="1"/>
        <v>1.0968746502543223</v>
      </c>
      <c r="AO100" s="63">
        <f ca="1"/>
        <v>0.78176613927580796</v>
      </c>
      <c r="AP100" s="63">
        <f ca="1"/>
        <v>1.041228147006259</v>
      </c>
      <c r="AQ100" s="33">
        <f ca="1"/>
        <v>1</v>
      </c>
      <c r="AR100" s="33">
        <f ca="1"/>
        <v>0</v>
      </c>
      <c r="AS100" s="33">
        <f ca="1"/>
        <v>1</v>
      </c>
    </row>
    <row r="101" spans="4:69" ht="24" customHeight="1">
      <c r="K101" s="64">
        <f ca="1"/>
        <v>0.33309955660197832</v>
      </c>
      <c r="L101" s="64">
        <f ca="1"/>
        <v>0.37625447222245056</v>
      </c>
      <c r="M101" s="64">
        <f ca="1"/>
        <v>0.4483203960219091</v>
      </c>
      <c r="N101" s="64">
        <f ca="1"/>
        <v>0.17443894867872056</v>
      </c>
      <c r="O101" s="64">
        <f ca="1"/>
        <v>0.15461220045439061</v>
      </c>
      <c r="P101" s="64">
        <f ca="1"/>
        <v>0.96488459017307648</v>
      </c>
      <c r="Q101" s="64">
        <f ca="1"/>
        <v>0.22631471161184957</v>
      </c>
      <c r="R101" s="64">
        <f ca="1"/>
        <v>0.81509783159341587</v>
      </c>
      <c r="S101" s="64">
        <f ca="1"/>
        <v>0.50637459331463575</v>
      </c>
      <c r="T101" s="64">
        <f ca="1"/>
        <v>0.5678209780568706</v>
      </c>
      <c r="U101" s="64">
        <f ca="1"/>
        <v>0.61927479836298338</v>
      </c>
      <c r="AI101" s="64">
        <f ca="1"/>
        <v>2.2296184391877771</v>
      </c>
      <c r="AJ101" s="64">
        <f ca="1"/>
        <v>1.6161800796227674</v>
      </c>
      <c r="AK101" s="64">
        <f ca="1"/>
        <v>1.4161249282508837</v>
      </c>
      <c r="AL101" s="64">
        <f ca="1"/>
        <v>1.0856321355786975</v>
      </c>
      <c r="AM101" s="64">
        <f ca="1"/>
        <v>0.88237764327006762</v>
      </c>
      <c r="AN101" s="64">
        <f ca="1"/>
        <v>1.9573870868497711</v>
      </c>
      <c r="AO101" s="64">
        <f ca="1"/>
        <v>1.4951037752808793</v>
      </c>
      <c r="AP101" s="64">
        <f ca="1"/>
        <v>1.7541713201784113</v>
      </c>
      <c r="AQ101" s="36">
        <f ca="1"/>
        <v>1</v>
      </c>
      <c r="AR101" s="36">
        <f ca="1"/>
        <v>1</v>
      </c>
      <c r="AS101" s="36">
        <f ca="1"/>
        <v>0</v>
      </c>
    </row>
    <row r="102" spans="4:69" ht="24" customHeight="1">
      <c r="K102" s="65">
        <f ca="1"/>
        <v>0.76606899409673934</v>
      </c>
      <c r="L102" s="65">
        <f ca="1"/>
        <v>0.64970080488190995</v>
      </c>
      <c r="M102" s="65">
        <f ca="1"/>
        <v>0.86294087218518789</v>
      </c>
      <c r="N102" s="65">
        <f ca="1"/>
        <v>0.41036473586490319</v>
      </c>
      <c r="O102" s="65">
        <f ca="1"/>
        <v>0.45070072729238575</v>
      </c>
      <c r="P102" s="65">
        <f ca="1"/>
        <v>0.94313338906049782</v>
      </c>
      <c r="Q102" s="65">
        <f ca="1"/>
        <v>0.24283397371636961</v>
      </c>
      <c r="R102" s="65">
        <f ca="1"/>
        <v>0.56996427755934365</v>
      </c>
      <c r="S102" s="65">
        <f ca="1"/>
        <v>0.24126545152820533</v>
      </c>
      <c r="T102" s="65">
        <f ca="1"/>
        <v>0.55279971686816332</v>
      </c>
      <c r="U102" s="65">
        <f ca="1"/>
        <v>0.77057431754385086</v>
      </c>
      <c r="AI102" s="64">
        <f ca="1"/>
        <v>1.626992275386816</v>
      </c>
      <c r="AJ102" s="64">
        <f ca="1"/>
        <v>1.134290288690502</v>
      </c>
      <c r="AK102" s="64">
        <f ca="1"/>
        <v>0.60578539201653547</v>
      </c>
      <c r="AL102" s="64">
        <f ca="1"/>
        <v>0.69058623393001994</v>
      </c>
      <c r="AM102" s="64">
        <f ca="1"/>
        <v>0.45034188749780102</v>
      </c>
      <c r="AN102" s="64">
        <f ca="1"/>
        <v>0.96285718775142459</v>
      </c>
      <c r="AO102" s="64">
        <f ca="1"/>
        <v>1.27374109985176</v>
      </c>
      <c r="AP102" s="64">
        <f ca="1"/>
        <v>1.1313171161481119</v>
      </c>
      <c r="AQ102" s="36">
        <f ca="1"/>
        <v>0</v>
      </c>
      <c r="AR102" s="36">
        <f ca="1"/>
        <v>1</v>
      </c>
      <c r="AS102" s="36">
        <f ca="1"/>
        <v>1</v>
      </c>
    </row>
    <row r="103" spans="4:69" ht="24" customHeight="1"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AI103" s="65">
        <f ca="1"/>
        <v>1.1614939006978451</v>
      </c>
      <c r="AJ103" s="65">
        <f ca="1"/>
        <v>0.58819100476574271</v>
      </c>
      <c r="AK103" s="65">
        <f ca="1"/>
        <v>0.57122509536348753</v>
      </c>
      <c r="AL103" s="65">
        <f ca="1"/>
        <v>0.70253524444082671</v>
      </c>
      <c r="AM103" s="65">
        <f ca="1"/>
        <v>0.51358000676823623</v>
      </c>
      <c r="AN103" s="65">
        <f ca="1"/>
        <v>0.88574497561647991</v>
      </c>
      <c r="AO103" s="65">
        <f ca="1"/>
        <v>1.0657742738918503</v>
      </c>
      <c r="AP103" s="65">
        <f ca="1"/>
        <v>0.92523319770563961</v>
      </c>
      <c r="AQ103" s="38">
        <f ca="1"/>
        <v>0</v>
      </c>
      <c r="AR103" s="38">
        <f ca="1"/>
        <v>0</v>
      </c>
      <c r="AS103" s="38">
        <f ca="1"/>
        <v>0</v>
      </c>
    </row>
    <row r="104" spans="4:69" ht="24" customHeight="1">
      <c r="D104" s="80" t="s">
        <v>7</v>
      </c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</row>
    <row r="105" spans="4:69" ht="24" customHeight="1">
      <c r="K105" s="30" t="str" cm="1">
        <f t="array" ref="K105:U105">"q"&amp;_xlfn.ANCHORARRAY(K96)</f>
        <v>q1</v>
      </c>
      <c r="L105" s="30" t="str">
        <v>q2</v>
      </c>
      <c r="M105" s="30" t="str">
        <v>q3</v>
      </c>
      <c r="N105" s="30" t="str">
        <v>q4</v>
      </c>
      <c r="O105" s="30" t="str">
        <v>q5</v>
      </c>
      <c r="P105" s="30" t="str">
        <v>q6</v>
      </c>
      <c r="Q105" s="30" t="str">
        <v>q7</v>
      </c>
      <c r="R105" s="30" t="str">
        <v>q8</v>
      </c>
      <c r="S105" s="30" t="str">
        <v>q9</v>
      </c>
      <c r="T105" s="30" t="str">
        <v>q10</v>
      </c>
      <c r="U105" s="30" t="str">
        <v>q11</v>
      </c>
      <c r="AB105" t="s">
        <v>8</v>
      </c>
      <c r="AI105" t="s">
        <v>9</v>
      </c>
      <c r="AU105" t="s">
        <v>10</v>
      </c>
      <c r="BG105" t="s">
        <v>11</v>
      </c>
    </row>
    <row r="106" spans="4:69" ht="24" customHeight="1">
      <c r="D106" t="s">
        <v>12</v>
      </c>
      <c r="E106" s="1" cm="1">
        <f t="array" aca="1" ref="E106:H109" ca="1">_xlfn.RANDARRAY(4,4)</f>
        <v>0.60438245379895483</v>
      </c>
      <c r="F106" s="1">
        <f ca="1"/>
        <v>0.25386824062718616</v>
      </c>
      <c r="G106" s="1">
        <f ca="1"/>
        <v>0.44311989425223297</v>
      </c>
      <c r="H106" s="1">
        <f ca="1"/>
        <v>0.31706866262967104</v>
      </c>
      <c r="J106" t="s">
        <v>6</v>
      </c>
      <c r="K106" s="63" cm="1">
        <f t="array" aca="1" ref="K106:R109" ca="1">MMULT(_xlfn.ANCHORARRAY(E106),K99:R102)</f>
        <v>1.1824067111447241</v>
      </c>
      <c r="L106" s="63">
        <f ca="1"/>
        <v>0.96170788443362643</v>
      </c>
      <c r="M106" s="63">
        <f ca="1"/>
        <v>0.69563447125209277</v>
      </c>
      <c r="N106" s="63">
        <f ca="1"/>
        <v>0.49232776263764666</v>
      </c>
      <c r="O106" s="63">
        <f ca="1"/>
        <v>0.37458276060750006</v>
      </c>
      <c r="P106" s="63">
        <f ca="1"/>
        <v>1.0968746502543223</v>
      </c>
      <c r="Q106" s="63">
        <f ca="1"/>
        <v>0.78176613927580796</v>
      </c>
      <c r="R106" s="63">
        <f ca="1"/>
        <v>1.041228147006259</v>
      </c>
      <c r="S106" s="33">
        <v>1</v>
      </c>
      <c r="T106" s="33">
        <v>0</v>
      </c>
      <c r="U106" s="33">
        <v>1</v>
      </c>
      <c r="AC106" s="82" t="str" cm="1">
        <f t="array" ref="AC106:AC116">TRANSPOSE("k"&amp;_xlfn.ANCHORARRAY(K96))</f>
        <v>k1</v>
      </c>
      <c r="AD106" s="60" cm="1">
        <f t="array" aca="1" ref="AD106:AG116" ca="1">TRANSPOSE(K112:U115)</f>
        <v>1.764187176457519</v>
      </c>
      <c r="AE106" s="61">
        <f ca="1"/>
        <v>0.89776999104694577</v>
      </c>
      <c r="AF106" s="61">
        <f ca="1"/>
        <v>1.4994474289748791</v>
      </c>
      <c r="AG106" s="62">
        <f ca="1"/>
        <v>1.7462772364809185</v>
      </c>
      <c r="AI106" s="8"/>
      <c r="AJ106" s="9"/>
      <c r="AK106" s="9"/>
      <c r="AL106" s="9"/>
      <c r="AM106" s="9"/>
      <c r="AN106" s="9"/>
      <c r="AO106" s="9"/>
      <c r="AP106" s="9"/>
      <c r="AQ106" s="9" cm="1">
        <f t="array" aca="1" ref="AQ106:AQ114" ca="1">MMULT(AD106:AG114,AQ100:AQ103)</f>
        <v>2.6619571675044646</v>
      </c>
      <c r="AR106" s="9" cm="1">
        <f t="array" aca="1" ref="AR106:AR115" ca="1">MMULT(AD106:AG115,AR100:AR103)</f>
        <v>2.3972174200218248</v>
      </c>
      <c r="AS106" s="10" cm="1">
        <f t="array" aca="1" ref="AS106:AS116" ca="1">MMULT(_xlfn.ANCHORARRAY(AD106),AS100:AS103)</f>
        <v>3.2636346054323981</v>
      </c>
      <c r="AU106" s="8"/>
      <c r="AV106" s="9"/>
      <c r="AW106" s="9"/>
      <c r="AX106" s="9"/>
      <c r="AY106" s="9"/>
      <c r="AZ106" s="9"/>
      <c r="BA106" s="9"/>
      <c r="BB106" s="9"/>
      <c r="BC106" s="9" cm="1">
        <f t="array" aca="1" ref="BC106:BC114" ca="1">_xlfn.ANCHORARRAY(AQ106)/SQRT(ROWS(S112:S115))</f>
        <v>1.3309785837522323</v>
      </c>
      <c r="BD106" s="9" cm="1">
        <f t="array" aca="1" ref="BD106:BD115" ca="1">_xlfn.ANCHORARRAY(AR106)/SQRT(ROWS(T112:T115))</f>
        <v>1.1986087100109124</v>
      </c>
      <c r="BE106" s="10" cm="1">
        <f t="array" aca="1" ref="BE106:BE116" ca="1">_xlfn.ANCHORARRAY(AS106)/SQRT(ROWS(U112:U115))</f>
        <v>1.6318173027161991</v>
      </c>
      <c r="BG106" s="16"/>
      <c r="BH106" s="16"/>
      <c r="BI106" s="16"/>
      <c r="BJ106" s="16"/>
      <c r="BK106" s="16"/>
      <c r="BL106" s="16"/>
      <c r="BM106" s="16"/>
      <c r="BN106" s="16"/>
      <c r="BO106" s="16" cm="1">
        <f t="array" aca="1" ref="BO106:BO114" ca="1">_xlfn.LET(_xlpm.z,_xlfn.ANCHORARRAY(BC106),EXP(_xlpm.z) / SUM(EXP(_xlpm.z)))</f>
        <v>0.15696875878035185</v>
      </c>
      <c r="BP106" s="16" cm="1">
        <f t="array" aca="1" ref="BP106:BP115" ca="1">_xlfn.LET(_xlpm.z,_xlfn.ANCHORARRAY(BD106),EXP(_xlpm.z) / SUM(EXP(_xlpm.z)))</f>
        <v>0.14790141357856929</v>
      </c>
      <c r="BQ106" s="16" cm="1">
        <f t="array" aca="1" ref="BQ106:BQ116" ca="1">_xlfn.LET(_xlpm.z,_xlfn.ANCHORARRAY(BE106),EXP(_xlpm.z) / SUM(EXP(_xlpm.z)))</f>
        <v>0.14930488290120508</v>
      </c>
    </row>
    <row r="107" spans="4:69" ht="24" customHeight="1">
      <c r="E107" s="1">
        <f ca="1"/>
        <v>0.7729346152219323</v>
      </c>
      <c r="F107" s="1">
        <f ca="1"/>
        <v>0.80490152778136959</v>
      </c>
      <c r="G107" s="1">
        <f ca="1"/>
        <v>0.31524579634375738</v>
      </c>
      <c r="H107" s="1">
        <f ca="1"/>
        <v>0.96676231258035705</v>
      </c>
      <c r="K107" s="64">
        <f ca="1"/>
        <v>2.2296184391877771</v>
      </c>
      <c r="L107" s="64">
        <f ca="1"/>
        <v>1.6161800796227674</v>
      </c>
      <c r="M107" s="64">
        <f ca="1"/>
        <v>1.4161249282508837</v>
      </c>
      <c r="N107" s="64">
        <f ca="1"/>
        <v>1.0856321355786975</v>
      </c>
      <c r="O107" s="64">
        <f ca="1"/>
        <v>0.88237764327006762</v>
      </c>
      <c r="P107" s="64">
        <f ca="1"/>
        <v>1.9573870868497711</v>
      </c>
      <c r="Q107" s="64">
        <f ca="1"/>
        <v>1.4951037752808793</v>
      </c>
      <c r="R107" s="64">
        <f ca="1"/>
        <v>1.7541713201784113</v>
      </c>
      <c r="S107" s="36">
        <v>1</v>
      </c>
      <c r="T107" s="36">
        <v>1</v>
      </c>
      <c r="U107" s="36">
        <v>0</v>
      </c>
      <c r="AC107" s="82" t="str">
        <v>k2</v>
      </c>
      <c r="AD107" s="60">
        <f ca="1"/>
        <v>1.568433062155572</v>
      </c>
      <c r="AE107" s="61">
        <f ca="1"/>
        <v>0.52844121414137468</v>
      </c>
      <c r="AF107" s="61">
        <f ca="1"/>
        <v>1.2969129641221184</v>
      </c>
      <c r="AG107" s="62">
        <f ca="1"/>
        <v>1.469590230105176</v>
      </c>
      <c r="AI107" s="11"/>
      <c r="AQ107">
        <f ca="1"/>
        <v>2.0968742762969468</v>
      </c>
      <c r="AR107">
        <f ca="1"/>
        <v>1.8253541782634932</v>
      </c>
      <c r="AS107" s="12">
        <f ca="1"/>
        <v>2.8653460262776904</v>
      </c>
      <c r="AU107" s="11"/>
      <c r="BC107">
        <f ca="1"/>
        <v>1.0484371381484734</v>
      </c>
      <c r="BD107">
        <f ca="1"/>
        <v>0.91267708913174661</v>
      </c>
      <c r="BE107" s="12">
        <f ca="1"/>
        <v>1.4326730131388452</v>
      </c>
      <c r="BG107" s="17"/>
      <c r="BH107" s="17"/>
      <c r="BI107" s="17"/>
      <c r="BJ107" s="17"/>
      <c r="BK107" s="17"/>
      <c r="BL107" s="17"/>
      <c r="BM107" s="17"/>
      <c r="BN107" s="17"/>
      <c r="BO107" s="17">
        <f ca="1"/>
        <v>0.11833331563968422</v>
      </c>
      <c r="BP107" s="17">
        <f ca="1"/>
        <v>0.11112040092282294</v>
      </c>
      <c r="BQ107" s="17">
        <f ca="1"/>
        <v>0.12234514645265208</v>
      </c>
    </row>
    <row r="108" spans="4:69" ht="24" customHeight="1">
      <c r="E108" s="1">
        <f ca="1"/>
        <v>0.96987619986046081</v>
      </c>
      <c r="F108" s="1">
        <f ca="1"/>
        <v>0.69884955618802502</v>
      </c>
      <c r="G108" s="1">
        <f ca="1"/>
        <v>8.1026293054335286E-2</v>
      </c>
      <c r="H108" s="1">
        <f ca="1"/>
        <v>0.13560877880105804</v>
      </c>
      <c r="K108" s="64">
        <f ca="1"/>
        <v>1.626992275386816</v>
      </c>
      <c r="L108" s="64">
        <f ca="1"/>
        <v>1.134290288690502</v>
      </c>
      <c r="M108" s="64">
        <f ca="1"/>
        <v>0.60578539201653547</v>
      </c>
      <c r="N108" s="64">
        <f ca="1"/>
        <v>0.69058623393001994</v>
      </c>
      <c r="O108" s="64">
        <f ca="1"/>
        <v>0.45034188749780102</v>
      </c>
      <c r="P108" s="64">
        <f ca="1"/>
        <v>0.96285718775142459</v>
      </c>
      <c r="Q108" s="64">
        <f ca="1"/>
        <v>1.27374109985176</v>
      </c>
      <c r="R108" s="64">
        <f ca="1"/>
        <v>1.1313171161481119</v>
      </c>
      <c r="S108" s="36">
        <v>0</v>
      </c>
      <c r="T108" s="36">
        <v>1</v>
      </c>
      <c r="U108" s="36">
        <v>1</v>
      </c>
      <c r="AC108" s="82" t="str">
        <v>k3</v>
      </c>
      <c r="AD108" s="60">
        <f ca="1"/>
        <v>1.3291855208302024</v>
      </c>
      <c r="AE108" s="61">
        <f ca="1"/>
        <v>0.61439685330993976</v>
      </c>
      <c r="AF108" s="61">
        <f ca="1"/>
        <v>0.81135389122123391</v>
      </c>
      <c r="AG108" s="62">
        <f ca="1"/>
        <v>1.1717149078050011</v>
      </c>
      <c r="AI108" s="11"/>
      <c r="AQ108">
        <f ca="1"/>
        <v>1.9435823741401421</v>
      </c>
      <c r="AR108">
        <f ca="1"/>
        <v>1.4257507445311737</v>
      </c>
      <c r="AS108" s="12">
        <f ca="1"/>
        <v>2.1405394120514361</v>
      </c>
      <c r="AU108" s="11"/>
      <c r="BC108">
        <f ca="1"/>
        <v>0.97179118707007106</v>
      </c>
      <c r="BD108">
        <f ca="1"/>
        <v>0.71287537226558684</v>
      </c>
      <c r="BE108" s="12">
        <f ca="1"/>
        <v>1.070269706025718</v>
      </c>
      <c r="BG108" s="17"/>
      <c r="BH108" s="17"/>
      <c r="BI108" s="17"/>
      <c r="BJ108" s="17"/>
      <c r="BK108" s="17"/>
      <c r="BL108" s="17"/>
      <c r="BM108" s="17"/>
      <c r="BN108" s="17"/>
      <c r="BO108" s="17">
        <f ca="1"/>
        <v>0.10960241404233895</v>
      </c>
      <c r="BP108" s="17">
        <f ca="1"/>
        <v>9.0995730659826413E-2</v>
      </c>
      <c r="BQ108" s="17">
        <f ca="1"/>
        <v>8.5152418763579762E-2</v>
      </c>
    </row>
    <row r="109" spans="4:69" ht="24" customHeight="1">
      <c r="E109" s="1">
        <f ca="1"/>
        <v>0.22464014554453127</v>
      </c>
      <c r="F109" s="1">
        <f ca="1"/>
        <v>0.99385979761700005</v>
      </c>
      <c r="G109" s="1">
        <f ca="1"/>
        <v>6.2835665672633434E-2</v>
      </c>
      <c r="H109" s="1">
        <f ca="1"/>
        <v>0.19692766093215019</v>
      </c>
      <c r="K109" s="65">
        <f ca="1"/>
        <v>1.1614939006978451</v>
      </c>
      <c r="L109" s="65">
        <f ca="1"/>
        <v>0.58819100476574271</v>
      </c>
      <c r="M109" s="65">
        <f ca="1"/>
        <v>0.57122509536348753</v>
      </c>
      <c r="N109" s="65">
        <f ca="1"/>
        <v>0.70253524444082671</v>
      </c>
      <c r="O109" s="65">
        <f ca="1"/>
        <v>0.51358000676823623</v>
      </c>
      <c r="P109" s="65">
        <f ca="1"/>
        <v>0.88574497561647991</v>
      </c>
      <c r="Q109" s="65">
        <f ca="1"/>
        <v>1.0657742738918503</v>
      </c>
      <c r="R109" s="65">
        <f ca="1"/>
        <v>0.92523319770563961</v>
      </c>
      <c r="S109" s="38">
        <v>0</v>
      </c>
      <c r="T109" s="38">
        <v>0</v>
      </c>
      <c r="U109" s="38">
        <v>0</v>
      </c>
      <c r="AC109" s="82" t="str">
        <v>k4</v>
      </c>
      <c r="AD109" s="60">
        <f ca="1"/>
        <v>0.73043238586702797</v>
      </c>
      <c r="AE109" s="61">
        <f ca="1"/>
        <v>0.53834377803579647</v>
      </c>
      <c r="AF109" s="61">
        <f ca="1"/>
        <v>0.54958812892945175</v>
      </c>
      <c r="AG109" s="62">
        <f ca="1"/>
        <v>0.73030768485673159</v>
      </c>
      <c r="AI109" s="11"/>
      <c r="AQ109">
        <f ca="1"/>
        <v>1.2687761639028245</v>
      </c>
      <c r="AR109">
        <f ca="1"/>
        <v>1.0879319069652482</v>
      </c>
      <c r="AS109" s="12">
        <f ca="1"/>
        <v>1.2800205147964796</v>
      </c>
      <c r="AU109" s="11"/>
      <c r="BC109">
        <f ca="1"/>
        <v>0.63438808195141227</v>
      </c>
      <c r="BD109">
        <f ca="1"/>
        <v>0.54396595348262411</v>
      </c>
      <c r="BE109" s="12">
        <f ca="1"/>
        <v>0.6400102573982398</v>
      </c>
      <c r="BG109" s="17"/>
      <c r="BH109" s="17"/>
      <c r="BI109" s="17"/>
      <c r="BJ109" s="17"/>
      <c r="BK109" s="17"/>
      <c r="BL109" s="17"/>
      <c r="BM109" s="17"/>
      <c r="BN109" s="17"/>
      <c r="BO109" s="17">
        <f ca="1"/>
        <v>7.8214597199473823E-2</v>
      </c>
      <c r="BP109" s="17">
        <f ca="1"/>
        <v>7.6853665895650555E-2</v>
      </c>
      <c r="BQ109" s="17">
        <f ca="1"/>
        <v>5.5378053219487813E-2</v>
      </c>
    </row>
    <row r="110" spans="4:69" ht="24" customHeight="1"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AC110" s="82" t="str">
        <v>k5</v>
      </c>
      <c r="AD110" s="60">
        <f ca="1"/>
        <v>0.6322131935150701</v>
      </c>
      <c r="AE110" s="61">
        <f ca="1"/>
        <v>0.44747818397113909</v>
      </c>
      <c r="AF110" s="61">
        <f ca="1"/>
        <v>0.39307443751817445</v>
      </c>
      <c r="AG110" s="62">
        <f ca="1"/>
        <v>0.60351907010189754</v>
      </c>
      <c r="AI110" s="11"/>
      <c r="AQ110">
        <f ca="1"/>
        <v>1.0796913774862091</v>
      </c>
      <c r="AR110">
        <f ca="1"/>
        <v>0.84055262148931353</v>
      </c>
      <c r="AS110" s="12">
        <f ca="1"/>
        <v>1.0252876310332446</v>
      </c>
      <c r="AU110" s="11"/>
      <c r="BC110">
        <f ca="1"/>
        <v>0.53984568874310457</v>
      </c>
      <c r="BD110">
        <f ca="1"/>
        <v>0.42027631074465677</v>
      </c>
      <c r="BE110" s="12">
        <f ca="1"/>
        <v>0.5126438155166223</v>
      </c>
      <c r="BG110" s="17"/>
      <c r="BH110" s="17"/>
      <c r="BI110" s="17"/>
      <c r="BJ110" s="17"/>
      <c r="BK110" s="17"/>
      <c r="BL110" s="17"/>
      <c r="BM110" s="17"/>
      <c r="BN110" s="17"/>
      <c r="BO110" s="17">
        <f ca="1"/>
        <v>7.1158793071203472E-2</v>
      </c>
      <c r="BP110" s="17">
        <f ca="1"/>
        <v>6.7912052878584817E-2</v>
      </c>
      <c r="BQ110" s="17">
        <f ca="1"/>
        <v>4.8755446881753747E-2</v>
      </c>
    </row>
    <row r="111" spans="4:69" ht="24" customHeight="1">
      <c r="K111" s="30" t="str" cm="1">
        <f t="array" ref="K111:U111">"k"&amp;_xlfn.ANCHORARRAY(K96)</f>
        <v>k1</v>
      </c>
      <c r="L111" s="30" t="str">
        <v>k2</v>
      </c>
      <c r="M111" s="30" t="str">
        <v>k3</v>
      </c>
      <c r="N111" s="30" t="str">
        <v>k4</v>
      </c>
      <c r="O111" s="30" t="str">
        <v>k5</v>
      </c>
      <c r="P111" s="30" t="str">
        <v>k6</v>
      </c>
      <c r="Q111" s="30" t="str">
        <v>k7</v>
      </c>
      <c r="R111" s="30" t="str">
        <v>k8</v>
      </c>
      <c r="S111" s="30" t="str">
        <v>k9</v>
      </c>
      <c r="T111" s="30" t="str">
        <v>k10</v>
      </c>
      <c r="U111" s="30" t="str">
        <v>k11</v>
      </c>
      <c r="AC111" s="82" t="str">
        <v>k6</v>
      </c>
      <c r="AD111" s="60">
        <f ca="1"/>
        <v>1.9733137043342812</v>
      </c>
      <c r="AE111" s="61">
        <f ca="1"/>
        <v>0.81339662497321297</v>
      </c>
      <c r="AF111" s="61">
        <f ca="1"/>
        <v>1.3596144173117775</v>
      </c>
      <c r="AG111" s="62">
        <f ca="1"/>
        <v>1.7054138824805256</v>
      </c>
      <c r="AI111" s="11"/>
      <c r="AQ111">
        <f ca="1"/>
        <v>2.7867103293074944</v>
      </c>
      <c r="AR111">
        <f ca="1"/>
        <v>2.1730110422849904</v>
      </c>
      <c r="AS111" s="12">
        <f ca="1"/>
        <v>3.3329281216460585</v>
      </c>
      <c r="AU111" s="11"/>
      <c r="BC111">
        <f ca="1"/>
        <v>1.3933551646537472</v>
      </c>
      <c r="BD111">
        <f ca="1"/>
        <v>1.0865055211424952</v>
      </c>
      <c r="BE111" s="12">
        <f ca="1"/>
        <v>1.6664640608230292</v>
      </c>
      <c r="BG111" s="17"/>
      <c r="BH111" s="17"/>
      <c r="BI111" s="17"/>
      <c r="BJ111" s="17"/>
      <c r="BK111" s="17"/>
      <c r="BL111" s="17"/>
      <c r="BM111" s="17"/>
      <c r="BN111" s="17"/>
      <c r="BO111" s="17">
        <f ca="1"/>
        <v>0.16707175282728867</v>
      </c>
      <c r="BP111" s="17">
        <f ca="1"/>
        <v>0.1322167654837467</v>
      </c>
      <c r="BQ111" s="17">
        <f ca="1"/>
        <v>0.15456846964901499</v>
      </c>
    </row>
    <row r="112" spans="4:69" ht="24" customHeight="1">
      <c r="D112" t="s">
        <v>14</v>
      </c>
      <c r="E112" s="1" cm="1">
        <f t="array" aca="1" ref="E112:H115" ca="1">_xlfn.RANDARRAY(4,4)</f>
        <v>0.76725832470305089</v>
      </c>
      <c r="F112" s="1">
        <f ca="1"/>
        <v>8.8943150073435007E-2</v>
      </c>
      <c r="G112" s="1">
        <f ca="1"/>
        <v>0.8598981310550573</v>
      </c>
      <c r="H112" s="1">
        <f ca="1"/>
        <v>0.85216985555931801</v>
      </c>
      <c r="J112" t="s">
        <v>15</v>
      </c>
      <c r="K112" s="63" cm="1">
        <f t="array" aca="1" ref="K112:R115" ca="1">MMULT(_xlfn.ANCHORARRAY(E112),K99:R102)</f>
        <v>1.764187176457519</v>
      </c>
      <c r="L112" s="63">
        <f ca="1"/>
        <v>1.568433062155572</v>
      </c>
      <c r="M112" s="63">
        <f ca="1"/>
        <v>1.3291855208302024</v>
      </c>
      <c r="N112" s="63">
        <f ca="1"/>
        <v>0.73043238586702797</v>
      </c>
      <c r="O112" s="63">
        <f ca="1"/>
        <v>0.6322131935150701</v>
      </c>
      <c r="P112" s="63">
        <f ca="1"/>
        <v>1.9733137043342812</v>
      </c>
      <c r="Q112" s="63">
        <f ca="1"/>
        <v>0.96683863620633115</v>
      </c>
      <c r="R112" s="63">
        <f ca="1"/>
        <v>1.6710271954086549</v>
      </c>
      <c r="S112" s="31">
        <v>1</v>
      </c>
      <c r="T112" s="31">
        <v>1</v>
      </c>
      <c r="U112" s="31">
        <v>0</v>
      </c>
      <c r="AC112" s="82" t="str">
        <v>k7</v>
      </c>
      <c r="AD112" s="60">
        <f ca="1"/>
        <v>0.96683863620633115</v>
      </c>
      <c r="AE112" s="61">
        <f ca="1"/>
        <v>0.67651617018621546</v>
      </c>
      <c r="AF112" s="61">
        <f ca="1"/>
        <v>0.97352829886983083</v>
      </c>
      <c r="AG112" s="62">
        <f ca="1"/>
        <v>1.031419422088085</v>
      </c>
      <c r="AI112" s="11"/>
      <c r="AQ112">
        <f ca="1"/>
        <v>1.6433548063925465</v>
      </c>
      <c r="AR112">
        <f ca="1"/>
        <v>1.6500444690560463</v>
      </c>
      <c r="AS112" s="12">
        <f ca="1"/>
        <v>1.9403669350761619</v>
      </c>
      <c r="AU112" s="11"/>
      <c r="BC112">
        <f ca="1"/>
        <v>0.82167740319627325</v>
      </c>
      <c r="BD112">
        <f ca="1"/>
        <v>0.82502223452802315</v>
      </c>
      <c r="BE112" s="12">
        <f ca="1"/>
        <v>0.97018346753808093</v>
      </c>
      <c r="BG112" s="17"/>
      <c r="BH112" s="17"/>
      <c r="BI112" s="17"/>
      <c r="BJ112" s="17"/>
      <c r="BK112" s="17"/>
      <c r="BL112" s="17"/>
      <c r="BM112" s="17"/>
      <c r="BN112" s="17"/>
      <c r="BO112" s="17">
        <f ca="1"/>
        <v>9.4324938734133168E-2</v>
      </c>
      <c r="BP112" s="17">
        <f ca="1"/>
        <v>0.10179484373013452</v>
      </c>
      <c r="BQ112" s="17">
        <f ca="1"/>
        <v>7.7042450422652467E-2</v>
      </c>
    </row>
    <row r="113" spans="4:69" ht="24" customHeight="1">
      <c r="E113" s="1">
        <f ca="1"/>
        <v>9.3830387506683044E-2</v>
      </c>
      <c r="F113" s="1">
        <f ca="1"/>
        <v>0.57728085781951477</v>
      </c>
      <c r="G113" s="1">
        <f ca="1"/>
        <v>2.4998447070202934E-2</v>
      </c>
      <c r="H113" s="1">
        <f ca="1"/>
        <v>0.45778958548138426</v>
      </c>
      <c r="K113" s="64">
        <f ca="1"/>
        <v>0.89776999104694577</v>
      </c>
      <c r="L113" s="64">
        <f ca="1"/>
        <v>0.52844121414137468</v>
      </c>
      <c r="M113" s="64">
        <f ca="1"/>
        <v>0.61439685330993976</v>
      </c>
      <c r="N113" s="64">
        <f ca="1"/>
        <v>0.53834377803579647</v>
      </c>
      <c r="O113" s="64">
        <f ca="1"/>
        <v>0.44747818397113909</v>
      </c>
      <c r="P113" s="64">
        <f ca="1"/>
        <v>0.81339662497321297</v>
      </c>
      <c r="Q113" s="64">
        <f ca="1"/>
        <v>0.67651617018621546</v>
      </c>
      <c r="R113" s="64">
        <f ca="1"/>
        <v>0.7033557283084233</v>
      </c>
      <c r="S113" s="34">
        <v>0</v>
      </c>
      <c r="T113" s="34">
        <v>1</v>
      </c>
      <c r="U113" s="34">
        <v>1</v>
      </c>
      <c r="AC113" s="82" t="str">
        <v>k8</v>
      </c>
      <c r="AD113" s="60">
        <f ca="1"/>
        <v>1.6710271954086549</v>
      </c>
      <c r="AE113" s="61">
        <f ca="1"/>
        <v>0.7033557283084233</v>
      </c>
      <c r="AF113" s="61">
        <f ca="1"/>
        <v>1.3430947627588219</v>
      </c>
      <c r="AG113" s="62">
        <f ca="1"/>
        <v>1.5032972989370388</v>
      </c>
      <c r="AI113" s="11"/>
      <c r="AQ113">
        <f ca="1"/>
        <v>2.3743829237170782</v>
      </c>
      <c r="AR113">
        <f ca="1"/>
        <v>2.0464504910672452</v>
      </c>
      <c r="AS113" s="12">
        <f ca="1"/>
        <v>3.0141219581674767</v>
      </c>
      <c r="AU113" s="11"/>
      <c r="BC113">
        <f ca="1"/>
        <v>1.1871914618585391</v>
      </c>
      <c r="BD113">
        <f ca="1"/>
        <v>1.0232252455336226</v>
      </c>
      <c r="BE113" s="12">
        <f ca="1"/>
        <v>1.5070609790837384</v>
      </c>
      <c r="BG113" s="17"/>
      <c r="BH113" s="17"/>
      <c r="BI113" s="17"/>
      <c r="BJ113" s="17"/>
      <c r="BK113" s="17"/>
      <c r="BL113" s="17"/>
      <c r="BM113" s="17"/>
      <c r="BN113" s="17"/>
      <c r="BO113" s="17">
        <f ca="1"/>
        <v>0.13594626195864687</v>
      </c>
      <c r="BP113" s="17">
        <f ca="1"/>
        <v>0.12410927938428296</v>
      </c>
      <c r="BQ113" s="17">
        <f ca="1"/>
        <v>0.13179320767868061</v>
      </c>
    </row>
    <row r="114" spans="4:69" ht="24" customHeight="1">
      <c r="E114" s="1">
        <f ca="1"/>
        <v>0.9475382778152992</v>
      </c>
      <c r="F114" s="1">
        <f ca="1"/>
        <v>0.17676222603695946</v>
      </c>
      <c r="G114" s="1">
        <f ca="1"/>
        <v>0.67489115998856408</v>
      </c>
      <c r="H114" s="1">
        <f ca="1"/>
        <v>0.26647970674432719</v>
      </c>
      <c r="K114" s="64">
        <f ca="1"/>
        <v>1.4994474289748791</v>
      </c>
      <c r="L114" s="64">
        <f ca="1"/>
        <v>1.2969129641221184</v>
      </c>
      <c r="M114" s="64">
        <f ca="1"/>
        <v>0.81135389122123391</v>
      </c>
      <c r="N114" s="64">
        <f ca="1"/>
        <v>0.54958812892945175</v>
      </c>
      <c r="O114" s="64">
        <f ca="1"/>
        <v>0.39307443751817445</v>
      </c>
      <c r="P114" s="64">
        <f ca="1"/>
        <v>1.3596144173117775</v>
      </c>
      <c r="Q114" s="64">
        <f ca="1"/>
        <v>0.97352829886983083</v>
      </c>
      <c r="R114" s="64">
        <f ca="1"/>
        <v>1.3430947627588219</v>
      </c>
      <c r="S114" s="34">
        <v>1</v>
      </c>
      <c r="T114" s="34">
        <v>0</v>
      </c>
      <c r="U114" s="34">
        <v>1</v>
      </c>
      <c r="AC114" s="82" t="str">
        <v>k9</v>
      </c>
      <c r="AD114" s="2">
        <f ca="1"/>
        <v>1</v>
      </c>
      <c r="AE114" s="3">
        <f ca="1"/>
        <v>0</v>
      </c>
      <c r="AF114" s="3">
        <f ca="1"/>
        <v>1</v>
      </c>
      <c r="AG114" s="4">
        <f ca="1"/>
        <v>0</v>
      </c>
      <c r="AI114" s="11"/>
      <c r="AQ114">
        <f ca="1"/>
        <v>1</v>
      </c>
      <c r="AR114">
        <f ca="1"/>
        <v>1</v>
      </c>
      <c r="AS114" s="12">
        <f ca="1"/>
        <v>2</v>
      </c>
      <c r="AU114" s="11"/>
      <c r="BC114">
        <f ca="1"/>
        <v>0.5</v>
      </c>
      <c r="BD114">
        <f ca="1"/>
        <v>0.5</v>
      </c>
      <c r="BE114" s="12">
        <f ca="1"/>
        <v>1</v>
      </c>
      <c r="BG114" s="17"/>
      <c r="BH114" s="17"/>
      <c r="BI114" s="17"/>
      <c r="BJ114" s="17"/>
      <c r="BK114" s="17"/>
      <c r="BL114" s="17"/>
      <c r="BM114" s="17"/>
      <c r="BN114" s="17"/>
      <c r="BO114" s="17">
        <f ca="1"/>
        <v>6.8379167746879022E-2</v>
      </c>
      <c r="BP114" s="17">
        <f ca="1"/>
        <v>7.3547923733190856E-2</v>
      </c>
      <c r="BQ114" s="17">
        <f ca="1"/>
        <v>7.9374178423846128E-2</v>
      </c>
    </row>
    <row r="115" spans="4:69" ht="24" customHeight="1">
      <c r="E115" s="1">
        <f ca="1"/>
        <v>0.8110207315991449</v>
      </c>
      <c r="F115" s="1">
        <f ca="1"/>
        <v>0.23273519984616109</v>
      </c>
      <c r="G115" s="1">
        <f ca="1"/>
        <v>0.58472089037630748</v>
      </c>
      <c r="H115" s="1">
        <f ca="1"/>
        <v>0.74703843579897589</v>
      </c>
      <c r="K115" s="65">
        <f ca="1"/>
        <v>1.7462772364809185</v>
      </c>
      <c r="L115" s="65">
        <f ca="1"/>
        <v>1.469590230105176</v>
      </c>
      <c r="M115" s="65">
        <f ca="1"/>
        <v>1.1717149078050011</v>
      </c>
      <c r="N115" s="65">
        <f ca="1"/>
        <v>0.73030768485673159</v>
      </c>
      <c r="O115" s="65">
        <f ca="1"/>
        <v>0.60351907010189754</v>
      </c>
      <c r="P115" s="65">
        <f ca="1"/>
        <v>1.7054138824805256</v>
      </c>
      <c r="Q115" s="65">
        <f ca="1"/>
        <v>1.031419422088085</v>
      </c>
      <c r="R115" s="65">
        <f ca="1"/>
        <v>1.5032972989370388</v>
      </c>
      <c r="S115" s="37">
        <v>0</v>
      </c>
      <c r="T115" s="37">
        <v>0</v>
      </c>
      <c r="U115" s="37">
        <v>0</v>
      </c>
      <c r="AC115" s="82" t="str">
        <v>k10</v>
      </c>
      <c r="AD115" s="2">
        <f ca="1"/>
        <v>1</v>
      </c>
      <c r="AE115" s="3">
        <f ca="1"/>
        <v>1</v>
      </c>
      <c r="AF115" s="3">
        <f ca="1"/>
        <v>0</v>
      </c>
      <c r="AG115" s="4">
        <f ca="1"/>
        <v>0</v>
      </c>
      <c r="AI115" s="11"/>
      <c r="AR115">
        <f ca="1"/>
        <v>1</v>
      </c>
      <c r="AS115" s="12">
        <f ca="1"/>
        <v>1</v>
      </c>
      <c r="AU115" s="11"/>
      <c r="BD115">
        <f ca="1"/>
        <v>0.5</v>
      </c>
      <c r="BE115" s="12">
        <f ca="1"/>
        <v>0.5</v>
      </c>
      <c r="BG115" s="17"/>
      <c r="BH115" s="17"/>
      <c r="BI115" s="17"/>
      <c r="BJ115" s="17"/>
      <c r="BK115" s="17"/>
      <c r="BL115" s="17"/>
      <c r="BM115" s="17"/>
      <c r="BN115" s="17"/>
      <c r="BO115" s="17"/>
      <c r="BP115" s="17">
        <f ca="1"/>
        <v>7.3547923733190856E-2</v>
      </c>
      <c r="BQ115" s="17">
        <f ca="1"/>
        <v>4.814287280356367E-2</v>
      </c>
    </row>
    <row r="116" spans="4:69" ht="24" customHeight="1"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AC116" s="82" t="str">
        <v>k11</v>
      </c>
      <c r="AD116" s="2">
        <f ca="1"/>
        <v>0</v>
      </c>
      <c r="AE116" s="3">
        <f ca="1"/>
        <v>1</v>
      </c>
      <c r="AF116" s="3">
        <f ca="1"/>
        <v>1</v>
      </c>
      <c r="AG116" s="4">
        <f ca="1"/>
        <v>0</v>
      </c>
      <c r="AI116" s="13"/>
      <c r="AJ116" s="14"/>
      <c r="AK116" s="14"/>
      <c r="AL116" s="14"/>
      <c r="AM116" s="14"/>
      <c r="AN116" s="14"/>
      <c r="AO116" s="14"/>
      <c r="AP116" s="14"/>
      <c r="AQ116" s="14"/>
      <c r="AR116" s="14"/>
      <c r="AS116" s="15">
        <f ca="1"/>
        <v>1</v>
      </c>
      <c r="AU116" s="13"/>
      <c r="AV116" s="14"/>
      <c r="AW116" s="14"/>
      <c r="AX116" s="14"/>
      <c r="AY116" s="14"/>
      <c r="AZ116" s="14"/>
      <c r="BA116" s="14"/>
      <c r="BB116" s="14"/>
      <c r="BC116" s="14"/>
      <c r="BD116" s="14"/>
      <c r="BE116" s="15">
        <f ca="1"/>
        <v>0.5</v>
      </c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>
        <f ca="1"/>
        <v>4.814287280356367E-2</v>
      </c>
    </row>
    <row r="117" spans="4:69" ht="24" customHeight="1"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</row>
    <row r="118" spans="4:69" ht="24" customHeight="1">
      <c r="K118" s="30" t="str" cm="1">
        <f t="array" ref="K118:U118">"v"&amp;_xlfn.ANCHORARRAY(K96)</f>
        <v>v1</v>
      </c>
      <c r="L118" s="30" t="str">
        <v>v2</v>
      </c>
      <c r="M118" s="30" t="str">
        <v>v3</v>
      </c>
      <c r="N118" s="30" t="str">
        <v>v4</v>
      </c>
      <c r="O118" s="30" t="str">
        <v>v5</v>
      </c>
      <c r="P118" s="30" t="str">
        <v>v6</v>
      </c>
      <c r="Q118" s="30" t="str">
        <v>v7</v>
      </c>
      <c r="R118" s="30" t="str">
        <v>v8</v>
      </c>
      <c r="S118" s="30" t="str">
        <v>v9</v>
      </c>
      <c r="T118" s="30" t="str">
        <v>v10</v>
      </c>
      <c r="U118" s="30" t="str">
        <v>v11</v>
      </c>
      <c r="BG118" t="s">
        <v>13</v>
      </c>
    </row>
    <row r="119" spans="4:69" ht="24" customHeight="1">
      <c r="D119" t="s">
        <v>17</v>
      </c>
      <c r="E119" s="1" cm="1">
        <f t="array" aca="1" ref="E119:H124" ca="1">_xlfn.RANDARRAY(6,4)</f>
        <v>0.2562740357383424</v>
      </c>
      <c r="F119" s="1">
        <f ca="1"/>
        <v>0.33556326847248386</v>
      </c>
      <c r="G119" s="1">
        <f ca="1"/>
        <v>0.8449335748768616</v>
      </c>
      <c r="H119" s="1">
        <f ca="1"/>
        <v>4.2941364150825612E-2</v>
      </c>
      <c r="J119" t="s">
        <v>16</v>
      </c>
      <c r="K119" s="63" cm="1">
        <f t="array" aca="1" ref="K119:U124" ca="1">MMULT(_xlfn.ANCHORARRAY(E119),_xlfn.ANCHORARRAY(K99))</f>
        <v>0.82632429691525178</v>
      </c>
      <c r="L119" s="63">
        <f ca="1"/>
        <v>0.65071121251109099</v>
      </c>
      <c r="M119" s="63">
        <f ca="1"/>
        <v>0.58407375043034249</v>
      </c>
      <c r="N119" s="63">
        <f ca="1"/>
        <v>0.41374574206166037</v>
      </c>
      <c r="O119" s="63">
        <f ca="1"/>
        <v>0.30899227262584394</v>
      </c>
      <c r="P119" s="63">
        <f ca="1"/>
        <v>1.1399065591445288</v>
      </c>
      <c r="Q119" s="63">
        <f ca="1"/>
        <v>0.65536426892538979</v>
      </c>
      <c r="R119" s="63">
        <f ca="1"/>
        <v>1.0708989785659475</v>
      </c>
      <c r="S119" s="32">
        <f ca="1"/>
        <v>0.96740508059953489</v>
      </c>
      <c r="T119" s="32">
        <f ca="1"/>
        <v>0.89904980725208905</v>
      </c>
      <c r="U119" s="32">
        <f ca="1"/>
        <v>0.89495202061581802</v>
      </c>
      <c r="AI119" s="30" t="str" cm="1">
        <f t="array" ref="AI119:AS119">"v"&amp;_xlfn.ANCHORARRAY(K96)</f>
        <v>v1</v>
      </c>
      <c r="AJ119" s="30" t="str">
        <v>v2</v>
      </c>
      <c r="AK119" s="30" t="str">
        <v>v3</v>
      </c>
      <c r="AL119" s="30" t="str">
        <v>v4</v>
      </c>
      <c r="AM119" s="30" t="str">
        <v>v5</v>
      </c>
      <c r="AN119" s="30" t="str">
        <v>v6</v>
      </c>
      <c r="AO119" s="30" t="str">
        <v>v7</v>
      </c>
      <c r="AP119" s="30" t="str">
        <v>v8</v>
      </c>
      <c r="AQ119" s="30" t="str">
        <v>v9</v>
      </c>
      <c r="AR119" s="30" t="str">
        <v>v10</v>
      </c>
      <c r="AS119" s="30" t="str">
        <v>v11</v>
      </c>
      <c r="BG119" s="30" t="str" cm="1">
        <f t="array" ref="BG119:BQ119">"o"&amp;_xlfn.ANCHORARRAY(K96)</f>
        <v>o1</v>
      </c>
      <c r="BH119" s="30" t="str">
        <v>o2</v>
      </c>
      <c r="BI119" s="30" t="str">
        <v>o3</v>
      </c>
      <c r="BJ119" s="30" t="str">
        <v>o4</v>
      </c>
      <c r="BK119" s="30" t="str">
        <v>o5</v>
      </c>
      <c r="BL119" s="30" t="str">
        <v>o6</v>
      </c>
      <c r="BM119" s="30" t="str">
        <v>o7</v>
      </c>
      <c r="BN119" s="30" t="str">
        <v>o8</v>
      </c>
      <c r="BO119" s="30" t="str">
        <v>o9</v>
      </c>
      <c r="BP119" s="30" t="str">
        <v>o10</v>
      </c>
      <c r="BQ119" s="30" t="str">
        <v>o11</v>
      </c>
    </row>
    <row r="120" spans="4:69" ht="24" customHeight="1">
      <c r="E120" s="1">
        <f ca="1"/>
        <v>0.80767615101075996</v>
      </c>
      <c r="F120" s="1">
        <f ca="1"/>
        <v>1.4987829594578228E-2</v>
      </c>
      <c r="G120" s="1">
        <f ca="1"/>
        <v>0.95122301622876093</v>
      </c>
      <c r="H120" s="1">
        <f ca="1"/>
        <v>0.15683092194614034</v>
      </c>
      <c r="K120" s="64">
        <f ca="1"/>
        <v>1.2445924476989356</v>
      </c>
      <c r="L120" s="64">
        <f ca="1"/>
        <v>1.1684134813714946</v>
      </c>
      <c r="M120" s="64">
        <f ca="1"/>
        <v>0.755702699171932</v>
      </c>
      <c r="N120" s="64">
        <f ca="1"/>
        <v>0.42903633353760379</v>
      </c>
      <c r="O120" s="64">
        <f ca="1"/>
        <v>0.30802173074099526</v>
      </c>
      <c r="P120" s="64">
        <f ca="1"/>
        <v>1.3796723132222368</v>
      </c>
      <c r="Q120" s="64">
        <f ca="1"/>
        <v>0.78032325016261506</v>
      </c>
      <c r="R120" s="64">
        <f ca="1"/>
        <v>1.3242919881186483</v>
      </c>
      <c r="S120" s="35">
        <f ca="1"/>
        <v>1.2151414142181647</v>
      </c>
      <c r="T120" s="35">
        <f ca="1"/>
        <v>1.2181132658515152</v>
      </c>
      <c r="U120" s="35">
        <f ca="1"/>
        <v>0.91726124720344282</v>
      </c>
      <c r="AI120" s="63" cm="1">
        <f t="array" aca="1" ref="AI120:AS125" ca="1">_xlfn.ANCHORARRAY(K119)</f>
        <v>0.82632429691525178</v>
      </c>
      <c r="AJ120" s="63">
        <f ca="1"/>
        <v>0.65071121251109099</v>
      </c>
      <c r="AK120" s="63">
        <f ca="1"/>
        <v>0.58407375043034249</v>
      </c>
      <c r="AL120" s="63">
        <f ca="1"/>
        <v>0.41374574206166037</v>
      </c>
      <c r="AM120" s="63">
        <f ca="1"/>
        <v>0.30899227262584394</v>
      </c>
      <c r="AN120" s="63">
        <f ca="1"/>
        <v>1.1399065591445288</v>
      </c>
      <c r="AO120" s="63">
        <f ca="1"/>
        <v>0.65536426892538979</v>
      </c>
      <c r="AP120" s="63">
        <f ca="1"/>
        <v>1.0708989785659475</v>
      </c>
      <c r="AQ120" s="32">
        <f ca="1"/>
        <v>0.96740508059953489</v>
      </c>
      <c r="AR120" s="32">
        <f ca="1"/>
        <v>0.89904980725208905</v>
      </c>
      <c r="AS120" s="32">
        <f ca="1"/>
        <v>0.89495202061581802</v>
      </c>
      <c r="BG120" s="63"/>
      <c r="BH120" s="63"/>
      <c r="BI120" s="63"/>
      <c r="BJ120" s="63"/>
      <c r="BK120" s="63"/>
      <c r="BL120" s="63"/>
      <c r="BM120" s="63"/>
      <c r="BN120" s="63"/>
      <c r="BO120" s="43" cm="1">
        <f t="array" aca="1" ref="BO120:BO125" ca="1">MMULT(AI120:AQ125,_xlfn.ANCHORARRAY(BO106))</f>
        <v>0.7890707300772517</v>
      </c>
      <c r="BP120" s="43" cm="1">
        <f t="array" aca="1" ref="BP120:BP125" ca="1">MMULT(AI120:AR125,_xlfn.ANCHORARRAY(BP106))</f>
        <v>0.78806206048242888</v>
      </c>
      <c r="BQ120" s="43" cm="1">
        <f t="array" aca="1" ref="BQ120:BQ125" ca="1">MMULT(_xlfn.ANCHORARRAY(AI120),_xlfn.ANCHORARRAY(BQ106))</f>
        <v>0.8216754719823558</v>
      </c>
    </row>
    <row r="121" spans="4:69" ht="24" customHeight="1">
      <c r="E121" s="1">
        <f ca="1"/>
        <v>0.26782866042781084</v>
      </c>
      <c r="F121" s="1">
        <f ca="1"/>
        <v>0.2086037176060167</v>
      </c>
      <c r="G121" s="1">
        <f ca="1"/>
        <v>0.60558443414641827</v>
      </c>
      <c r="H121" s="1">
        <f ca="1"/>
        <v>0.52777410475074604</v>
      </c>
      <c r="K121" s="64">
        <f ca="1"/>
        <v>1.0312536512962169</v>
      </c>
      <c r="L121" s="64">
        <f ca="1"/>
        <v>0.85501131580809975</v>
      </c>
      <c r="M121" s="64">
        <f ca="1"/>
        <v>0.85691006636467704</v>
      </c>
      <c r="N121" s="64">
        <f ca="1"/>
        <v>0.50241654932775548</v>
      </c>
      <c r="O121" s="64">
        <f ca="1"/>
        <v>0.44167692431040584</v>
      </c>
      <c r="P121" s="64">
        <f ca="1"/>
        <v>1.2997751454461279</v>
      </c>
      <c r="Q121" s="64">
        <f ca="1"/>
        <v>0.61632376185540605</v>
      </c>
      <c r="R121" s="64">
        <f ca="1"/>
        <v>1.077255534889215</v>
      </c>
      <c r="S121" s="35">
        <f ca="1"/>
        <v>0.85454305855763668</v>
      </c>
      <c r="T121" s="35">
        <f ca="1"/>
        <v>0.9596832656669394</v>
      </c>
      <c r="U121" s="35">
        <f ca="1"/>
        <v>1.0184108756193002</v>
      </c>
      <c r="AI121" s="64">
        <f ca="1"/>
        <v>1.2445924476989356</v>
      </c>
      <c r="AJ121" s="64">
        <f ca="1"/>
        <v>1.1684134813714946</v>
      </c>
      <c r="AK121" s="64">
        <f ca="1"/>
        <v>0.755702699171932</v>
      </c>
      <c r="AL121" s="64">
        <f ca="1"/>
        <v>0.42903633353760379</v>
      </c>
      <c r="AM121" s="64">
        <f ca="1"/>
        <v>0.30802173074099526</v>
      </c>
      <c r="AN121" s="64">
        <f ca="1"/>
        <v>1.3796723132222368</v>
      </c>
      <c r="AO121" s="64">
        <f ca="1"/>
        <v>0.78032325016261506</v>
      </c>
      <c r="AP121" s="64">
        <f ca="1"/>
        <v>1.3242919881186483</v>
      </c>
      <c r="AQ121" s="35">
        <f ca="1"/>
        <v>1.2151414142181647</v>
      </c>
      <c r="AR121" s="35">
        <f ca="1"/>
        <v>1.2181132658515152</v>
      </c>
      <c r="AS121" s="35">
        <f ca="1"/>
        <v>0.91726124720344282</v>
      </c>
      <c r="BG121" s="64"/>
      <c r="BH121" s="64"/>
      <c r="BI121" s="64"/>
      <c r="BJ121" s="64"/>
      <c r="BK121" s="64"/>
      <c r="BL121" s="64"/>
      <c r="BM121" s="64"/>
      <c r="BN121" s="64"/>
      <c r="BO121" s="44">
        <f ca="1"/>
        <v>1.0391576903171138</v>
      </c>
      <c r="BP121" s="44">
        <f ca="1"/>
        <v>1.0417351271748947</v>
      </c>
      <c r="BQ121" s="44">
        <f ca="1"/>
        <v>1.0790587522988675</v>
      </c>
    </row>
    <row r="122" spans="4:69" ht="24" customHeight="1">
      <c r="E122" s="1">
        <f ca="1"/>
        <v>8.3343169195446931E-2</v>
      </c>
      <c r="F122" s="1">
        <f ca="1"/>
        <v>0.23136364116034436</v>
      </c>
      <c r="G122" s="1">
        <f ca="1"/>
        <v>8.1784473378321287E-2</v>
      </c>
      <c r="H122" s="1">
        <f ca="1"/>
        <v>0.92353750303286497</v>
      </c>
      <c r="K122" s="64">
        <f ca="1"/>
        <v>0.99573189976788268</v>
      </c>
      <c r="L122" s="64">
        <f ca="1"/>
        <v>0.75953449210168122</v>
      </c>
      <c r="M122" s="64">
        <f ca="1"/>
        <v>0.92775168936512975</v>
      </c>
      <c r="N122" s="64">
        <f ca="1"/>
        <v>0.54275163315611819</v>
      </c>
      <c r="O122" s="64">
        <f ca="1"/>
        <v>0.52876146998133255</v>
      </c>
      <c r="P122" s="64">
        <f ca="1"/>
        <v>1.1105234142867526</v>
      </c>
      <c r="Q122" s="64">
        <f ca="1"/>
        <v>0.49619575394600846</v>
      </c>
      <c r="R122" s="64">
        <f ca="1"/>
        <v>0.78767887398934322</v>
      </c>
      <c r="S122" s="35">
        <f ca="1"/>
        <v>0.55031140819910063</v>
      </c>
      <c r="T122" s="35">
        <f ca="1"/>
        <v>0.76243351914099866</v>
      </c>
      <c r="U122" s="35">
        <f ca="1"/>
        <v>0.97323380717660557</v>
      </c>
      <c r="AI122" s="64">
        <f ca="1"/>
        <v>1.0312536512962169</v>
      </c>
      <c r="AJ122" s="64">
        <f ca="1"/>
        <v>0.85501131580809975</v>
      </c>
      <c r="AK122" s="64">
        <f ca="1"/>
        <v>0.85691006636467704</v>
      </c>
      <c r="AL122" s="64">
        <f ca="1"/>
        <v>0.50241654932775548</v>
      </c>
      <c r="AM122" s="64">
        <f ca="1"/>
        <v>0.44167692431040584</v>
      </c>
      <c r="AN122" s="64">
        <f ca="1"/>
        <v>1.2997751454461279</v>
      </c>
      <c r="AO122" s="64">
        <f ca="1"/>
        <v>0.61632376185540605</v>
      </c>
      <c r="AP122" s="64">
        <f ca="1"/>
        <v>1.077255534889215</v>
      </c>
      <c r="AQ122" s="35">
        <f ca="1"/>
        <v>0.85454305855763668</v>
      </c>
      <c r="AR122" s="35">
        <f ca="1"/>
        <v>0.9596832656669394</v>
      </c>
      <c r="AS122" s="35">
        <f ca="1"/>
        <v>1.0184108756193002</v>
      </c>
      <c r="BG122" s="64"/>
      <c r="BH122" s="64"/>
      <c r="BI122" s="64"/>
      <c r="BJ122" s="64"/>
      <c r="BK122" s="64"/>
      <c r="BL122" s="64"/>
      <c r="BM122" s="64"/>
      <c r="BN122" s="64"/>
      <c r="BO122" s="44">
        <f ca="1"/>
        <v>0.90786806552371924</v>
      </c>
      <c r="BP122" s="44">
        <f ca="1"/>
        <v>0.89583660493997197</v>
      </c>
      <c r="BQ122" s="44">
        <f ca="1"/>
        <v>0.93432475959976191</v>
      </c>
    </row>
    <row r="123" spans="4:69" ht="24" customHeight="1">
      <c r="E123" s="1">
        <f ca="1"/>
        <v>4.3582186091337016E-2</v>
      </c>
      <c r="F123" s="1">
        <f ca="1"/>
        <v>0.91150374824343583</v>
      </c>
      <c r="G123" s="1">
        <f ca="1"/>
        <v>0.21698734312432677</v>
      </c>
      <c r="H123" s="1">
        <f ca="1"/>
        <v>0.9246566543327539</v>
      </c>
      <c r="K123" s="64">
        <f ca="1"/>
        <v>1.5282237648810904</v>
      </c>
      <c r="L123" s="64">
        <f ca="1"/>
        <v>0.94102742862906219</v>
      </c>
      <c r="M123" s="64">
        <f ca="1"/>
        <v>1.1993745308307793</v>
      </c>
      <c r="N123" s="64">
        <f ca="1"/>
        <v>0.9391677583402418</v>
      </c>
      <c r="O123" s="64">
        <f ca="1"/>
        <v>0.81403669719976501</v>
      </c>
      <c r="P123" s="64">
        <f ca="1"/>
        <v>1.6063870784820415</v>
      </c>
      <c r="Q123" s="64">
        <f ca="1"/>
        <v>1.0908298660748905</v>
      </c>
      <c r="R123" s="64">
        <f ca="1"/>
        <v>1.3120385681193996</v>
      </c>
      <c r="S123" s="35">
        <f ca="1"/>
        <v>1.2197025103815204</v>
      </c>
      <c r="T123" s="35">
        <f ca="1"/>
        <v>1.2386713981505486</v>
      </c>
      <c r="U123" s="35">
        <f ca="1"/>
        <v>1.609157009624635</v>
      </c>
      <c r="AI123" s="64">
        <f ca="1"/>
        <v>0.99573189976788268</v>
      </c>
      <c r="AJ123" s="64">
        <f ca="1"/>
        <v>0.75953449210168122</v>
      </c>
      <c r="AK123" s="64">
        <f ca="1"/>
        <v>0.92775168936512975</v>
      </c>
      <c r="AL123" s="64">
        <f ca="1"/>
        <v>0.54275163315611819</v>
      </c>
      <c r="AM123" s="64">
        <f ca="1"/>
        <v>0.52876146998133255</v>
      </c>
      <c r="AN123" s="64">
        <f ca="1"/>
        <v>1.1105234142867526</v>
      </c>
      <c r="AO123" s="64">
        <f ca="1"/>
        <v>0.49619575394600846</v>
      </c>
      <c r="AP123" s="64">
        <f ca="1"/>
        <v>0.78767887398934322</v>
      </c>
      <c r="AQ123" s="35">
        <f ca="1"/>
        <v>0.55031140819910063</v>
      </c>
      <c r="AR123" s="35">
        <f ca="1"/>
        <v>0.76243351914099866</v>
      </c>
      <c r="AS123" s="35">
        <f ca="1"/>
        <v>0.97323380717660557</v>
      </c>
      <c r="BG123" s="64"/>
      <c r="BH123" s="64"/>
      <c r="BI123" s="64"/>
      <c r="BJ123" s="64"/>
      <c r="BK123" s="64"/>
      <c r="BL123" s="64"/>
      <c r="BM123" s="64"/>
      <c r="BN123" s="64"/>
      <c r="BO123" s="44">
        <f ca="1"/>
        <v>0.80499055046566947</v>
      </c>
      <c r="BP123" s="44">
        <f ca="1"/>
        <v>0.78536100952872845</v>
      </c>
      <c r="BQ123" s="44">
        <f ca="1"/>
        <v>0.81736111839406211</v>
      </c>
    </row>
    <row r="124" spans="4:69" ht="24" customHeight="1">
      <c r="E124" s="1">
        <f ca="1"/>
        <v>4.3512937565239884E-3</v>
      </c>
      <c r="F124" s="1">
        <f ca="1"/>
        <v>9.4316419914479477E-2</v>
      </c>
      <c r="G124" s="1">
        <f ca="1"/>
        <v>5.4055276416158149E-2</v>
      </c>
      <c r="H124" s="1">
        <f ca="1"/>
        <v>0.53270378480799807</v>
      </c>
      <c r="K124" s="65">
        <f ca="1"/>
        <v>0.50329379941762897</v>
      </c>
      <c r="L124" s="65">
        <f ca="1"/>
        <v>0.39306026877899403</v>
      </c>
      <c r="M124" s="65">
        <f ca="1"/>
        <v>0.5153624734725718</v>
      </c>
      <c r="N124" s="65">
        <f ca="1"/>
        <v>0.281994590828057</v>
      </c>
      <c r="O124" s="65">
        <f ca="1"/>
        <v>0.28606893260073119</v>
      </c>
      <c r="P124" s="65">
        <f ca="1"/>
        <v>0.60882577203839228</v>
      </c>
      <c r="Q124" s="65">
        <f ca="1"/>
        <v>0.22604821271296427</v>
      </c>
      <c r="R124" s="65">
        <f ca="1"/>
        <v>0.41052178461794137</v>
      </c>
      <c r="S124" s="39">
        <f ca="1"/>
        <v>0.24751544933931835</v>
      </c>
      <c r="T124" s="39">
        <f ca="1"/>
        <v>0.38758835802867003</v>
      </c>
      <c r="U124" s="39">
        <f ca="1"/>
        <v>0.5227989405005129</v>
      </c>
      <c r="AI124" s="64">
        <f ca="1"/>
        <v>1.5282237648810904</v>
      </c>
      <c r="AJ124" s="64">
        <f ca="1"/>
        <v>0.94102742862906219</v>
      </c>
      <c r="AK124" s="64">
        <f ca="1"/>
        <v>1.1993745308307793</v>
      </c>
      <c r="AL124" s="64">
        <f ca="1"/>
        <v>0.9391677583402418</v>
      </c>
      <c r="AM124" s="64">
        <f ca="1"/>
        <v>0.81403669719976501</v>
      </c>
      <c r="AN124" s="64">
        <f ca="1"/>
        <v>1.6063870784820415</v>
      </c>
      <c r="AO124" s="64">
        <f ca="1"/>
        <v>1.0908298660748905</v>
      </c>
      <c r="AP124" s="64">
        <f ca="1"/>
        <v>1.3120385681193996</v>
      </c>
      <c r="AQ124" s="35">
        <f ca="1"/>
        <v>1.2197025103815204</v>
      </c>
      <c r="AR124" s="35">
        <f ca="1"/>
        <v>1.2386713981505486</v>
      </c>
      <c r="AS124" s="35">
        <f ca="1"/>
        <v>1.609157009624635</v>
      </c>
      <c r="BG124" s="64"/>
      <c r="BH124" s="64"/>
      <c r="BI124" s="64"/>
      <c r="BJ124" s="64"/>
      <c r="BK124" s="64"/>
      <c r="BL124" s="64"/>
      <c r="BM124" s="64"/>
      <c r="BN124" s="64"/>
      <c r="BO124" s="44">
        <f ca="1"/>
        <v>1.247118470627308</v>
      </c>
      <c r="BP124" s="44">
        <f ca="1"/>
        <v>1.2342697676825374</v>
      </c>
      <c r="BQ124" s="44">
        <f ca="1"/>
        <v>1.2762993514282592</v>
      </c>
    </row>
    <row r="125" spans="4:69" ht="24" customHeight="1">
      <c r="AI125" s="65">
        <f ca="1"/>
        <v>0.50329379941762897</v>
      </c>
      <c r="AJ125" s="65">
        <f ca="1"/>
        <v>0.39306026877899403</v>
      </c>
      <c r="AK125" s="65">
        <f ca="1"/>
        <v>0.5153624734725718</v>
      </c>
      <c r="AL125" s="65">
        <f ca="1"/>
        <v>0.281994590828057</v>
      </c>
      <c r="AM125" s="65">
        <f ca="1"/>
        <v>0.28606893260073119</v>
      </c>
      <c r="AN125" s="65">
        <f ca="1"/>
        <v>0.60882577203839228</v>
      </c>
      <c r="AO125" s="65">
        <f ca="1"/>
        <v>0.22604821271296427</v>
      </c>
      <c r="AP125" s="65">
        <f ca="1"/>
        <v>0.41052178461794137</v>
      </c>
      <c r="AQ125" s="39">
        <f ca="1"/>
        <v>0.24751544933931835</v>
      </c>
      <c r="AR125" s="39">
        <f ca="1"/>
        <v>0.38758835802867003</v>
      </c>
      <c r="AS125" s="39">
        <f ca="1"/>
        <v>0.5227989405005129</v>
      </c>
      <c r="BG125" s="65"/>
      <c r="BH125" s="65"/>
      <c r="BI125" s="65"/>
      <c r="BJ125" s="65"/>
      <c r="BK125" s="65"/>
      <c r="BL125" s="65"/>
      <c r="BM125" s="65"/>
      <c r="BN125" s="65"/>
      <c r="BO125" s="45">
        <f ca="1"/>
        <v>0.42018428757749482</v>
      </c>
      <c r="BP125" s="45">
        <f ca="1"/>
        <v>0.40727815646471999</v>
      </c>
      <c r="BQ125" s="45">
        <f ca="1"/>
        <v>0.42578088345631088</v>
      </c>
    </row>
    <row r="129" spans="1:57" s="86" customFormat="1" ht="48" thickBot="1">
      <c r="A129" s="86" t="s">
        <v>22</v>
      </c>
    </row>
    <row r="130" spans="1:57" ht="24" customHeight="1" thickTop="1"/>
    <row r="132" spans="1:57" ht="24" customHeight="1">
      <c r="J132" t="s">
        <v>4</v>
      </c>
      <c r="K132" s="30" cm="1">
        <f t="array" ref="K132:U132">_xlfn.SEQUENCE(1,11,1)</f>
        <v>1</v>
      </c>
      <c r="L132" s="30">
        <v>2</v>
      </c>
      <c r="M132" s="30">
        <v>3</v>
      </c>
      <c r="N132" s="30">
        <v>4</v>
      </c>
      <c r="O132" s="30">
        <v>5</v>
      </c>
      <c r="P132" s="30">
        <v>6</v>
      </c>
      <c r="Q132" s="30">
        <v>7</v>
      </c>
      <c r="R132" s="30">
        <v>8</v>
      </c>
      <c r="S132" s="30">
        <v>9</v>
      </c>
      <c r="T132" s="30">
        <v>10</v>
      </c>
      <c r="U132" s="30">
        <v>11</v>
      </c>
    </row>
    <row r="134" spans="1:57" ht="24" customHeight="1">
      <c r="K134" s="30" t="str" cm="1">
        <f t="array" ref="K134:U134">"x"&amp;_xlfn.ANCHORARRAY(K132)</f>
        <v>x1</v>
      </c>
      <c r="L134" s="30" t="str">
        <v>x2</v>
      </c>
      <c r="M134" s="30" t="str">
        <v>x3</v>
      </c>
      <c r="N134" s="30" t="str">
        <v>x4</v>
      </c>
      <c r="O134" s="30" t="str">
        <v>x5</v>
      </c>
      <c r="P134" s="30" t="str">
        <v>x6</v>
      </c>
      <c r="Q134" s="30" t="str">
        <v>x7</v>
      </c>
      <c r="R134" s="30" t="str">
        <v>x8</v>
      </c>
      <c r="S134" s="30" t="str">
        <v>x9</v>
      </c>
      <c r="T134" s="30" t="str">
        <v>x10</v>
      </c>
      <c r="U134" s="30" t="str">
        <v>x11</v>
      </c>
    </row>
    <row r="135" spans="1:57" ht="24" customHeight="1">
      <c r="J135" t="s">
        <v>5</v>
      </c>
      <c r="K135" s="63" cm="1">
        <f t="array" aca="1" ref="K135:U138" ca="1">_xlfn.RANDARRAY(4,11)</f>
        <v>0.81081535691597906</v>
      </c>
      <c r="L135" s="63">
        <f ca="1"/>
        <v>0.30567596301891298</v>
      </c>
      <c r="M135" s="63">
        <f ca="1"/>
        <v>0.25441384793974131</v>
      </c>
      <c r="N135" s="63">
        <f ca="1"/>
        <v>0.16074319636838674</v>
      </c>
      <c r="O135" s="63">
        <f ca="1"/>
        <v>0.64236383703228572</v>
      </c>
      <c r="P135" s="63">
        <f ca="1"/>
        <v>0.2869730846218268</v>
      </c>
      <c r="Q135" s="63">
        <f ca="1"/>
        <v>0.51721922730161518</v>
      </c>
      <c r="R135" s="63">
        <f ca="1"/>
        <v>0.83461440585176438</v>
      </c>
      <c r="S135" s="63">
        <f ca="1"/>
        <v>0.96073282705153717</v>
      </c>
      <c r="T135" s="63">
        <f ca="1"/>
        <v>0.69499407931720891</v>
      </c>
      <c r="U135" s="63">
        <f ca="1"/>
        <v>0.7744363962225731</v>
      </c>
      <c r="AI135" s="30" t="str" cm="1">
        <f t="array" ref="AI135:AS135">"q"&amp;_xlfn.ANCHORARRAY(K132)</f>
        <v>q1</v>
      </c>
      <c r="AJ135" t="str">
        <v>q2</v>
      </c>
      <c r="AK135" t="str">
        <v>q3</v>
      </c>
      <c r="AL135" t="str">
        <v>q4</v>
      </c>
      <c r="AM135" t="str">
        <v>q5</v>
      </c>
      <c r="AN135" t="str">
        <v>q6</v>
      </c>
      <c r="AO135" t="str">
        <v>q7</v>
      </c>
      <c r="AP135" t="str">
        <v>q8</v>
      </c>
      <c r="AQ135" t="str">
        <v>q9</v>
      </c>
      <c r="AR135" t="str">
        <v>q10</v>
      </c>
      <c r="AS135" t="str">
        <v>q11</v>
      </c>
    </row>
    <row r="136" spans="1:57" ht="24" customHeight="1">
      <c r="K136" s="64">
        <f ca="1"/>
        <v>0.2664465514771388</v>
      </c>
      <c r="L136" s="64">
        <f ca="1"/>
        <v>0.41159144314081053</v>
      </c>
      <c r="M136" s="64">
        <f ca="1"/>
        <v>0.87319472517054675</v>
      </c>
      <c r="N136" s="64">
        <f ca="1"/>
        <v>4.5735262875599592E-2</v>
      </c>
      <c r="O136" s="64">
        <f ca="1"/>
        <v>0.36347582967911762</v>
      </c>
      <c r="P136" s="64">
        <f ca="1"/>
        <v>5.5964613374244188E-2</v>
      </c>
      <c r="Q136" s="64">
        <f ca="1"/>
        <v>0.38064833094442663</v>
      </c>
      <c r="R136" s="64">
        <f ca="1"/>
        <v>0.49795501759751648</v>
      </c>
      <c r="S136" s="64">
        <f ca="1"/>
        <v>0.55885170692231556</v>
      </c>
      <c r="T136" s="64">
        <f ca="1"/>
        <v>0.8843142690299064</v>
      </c>
      <c r="U136" s="64">
        <f ca="1"/>
        <v>0.7260945222090065</v>
      </c>
      <c r="AH136" t="s">
        <v>6</v>
      </c>
      <c r="AI136" s="63" cm="1">
        <f t="array" aca="1" ref="AI136:AS139" ca="1">K142:U145</f>
        <v>0.66794683622677231</v>
      </c>
      <c r="AJ136" s="63">
        <f ca="1"/>
        <v>0.25881827111039996</v>
      </c>
      <c r="AK136" s="63">
        <f ca="1"/>
        <v>0.77951343061069156</v>
      </c>
      <c r="AL136" s="63">
        <f ca="1"/>
        <v>0.13115526935350014</v>
      </c>
      <c r="AM136" s="63">
        <f ca="1"/>
        <v>0.27372212504494803</v>
      </c>
      <c r="AN136" s="63">
        <f ca="1"/>
        <v>0.33968403631812666</v>
      </c>
      <c r="AO136" s="63">
        <f ca="1"/>
        <v>0.5495702710760858</v>
      </c>
      <c r="AP136" s="63">
        <f ca="1"/>
        <v>0.70090439996328824</v>
      </c>
      <c r="AQ136" s="33">
        <f ca="1"/>
        <v>1</v>
      </c>
      <c r="AR136" s="33">
        <f ca="1"/>
        <v>0</v>
      </c>
      <c r="AS136" s="33">
        <f ca="1"/>
        <v>1</v>
      </c>
    </row>
    <row r="137" spans="1:57" ht="24" customHeight="1">
      <c r="K137" s="64">
        <f ca="1"/>
        <v>0.98882947058608628</v>
      </c>
      <c r="L137" s="64">
        <f ca="1"/>
        <v>1.8843042153650513E-2</v>
      </c>
      <c r="M137" s="64">
        <f ca="1"/>
        <v>0.70893484456802169</v>
      </c>
      <c r="N137" s="64">
        <f ca="1"/>
        <v>2.1343563541819321E-2</v>
      </c>
      <c r="O137" s="64">
        <f ca="1"/>
        <v>5.0374669479848366E-2</v>
      </c>
      <c r="P137" s="64">
        <f ca="1"/>
        <v>0.57808573536979058</v>
      </c>
      <c r="Q137" s="64">
        <f ca="1"/>
        <v>0.58673999405195554</v>
      </c>
      <c r="R137" s="64">
        <f ca="1"/>
        <v>0.83375440456326433</v>
      </c>
      <c r="S137" s="64">
        <f ca="1"/>
        <v>0.36697318874205975</v>
      </c>
      <c r="T137" s="64">
        <f ca="1"/>
        <v>4.5545441487961913E-3</v>
      </c>
      <c r="U137" s="64">
        <f ca="1"/>
        <v>0.30665390858377317</v>
      </c>
      <c r="AI137" s="64">
        <f ca="1"/>
        <v>0.9185683764354069</v>
      </c>
      <c r="AJ137" s="64">
        <f ca="1"/>
        <v>0.536911041812</v>
      </c>
      <c r="AK137" s="64">
        <f ca="1"/>
        <v>0.90298154224310889</v>
      </c>
      <c r="AL137" s="64">
        <f ca="1"/>
        <v>0.40009811955290597</v>
      </c>
      <c r="AM137" s="64">
        <f ca="1"/>
        <v>0.69986468416832737</v>
      </c>
      <c r="AN137" s="64">
        <f ca="1"/>
        <v>0.40059885939112033</v>
      </c>
      <c r="AO137" s="64">
        <f ca="1"/>
        <v>0.84609110739017812</v>
      </c>
      <c r="AP137" s="64">
        <f ca="1"/>
        <v>1.021741641299875</v>
      </c>
      <c r="AQ137" s="36">
        <f ca="1"/>
        <v>1</v>
      </c>
      <c r="AR137" s="36">
        <f ca="1"/>
        <v>1</v>
      </c>
      <c r="AS137" s="36">
        <f ca="1"/>
        <v>0</v>
      </c>
    </row>
    <row r="138" spans="1:57" ht="24" customHeight="1">
      <c r="K138" s="65">
        <f ca="1"/>
        <v>5.033282037740161E-2</v>
      </c>
      <c r="L138" s="65">
        <f ca="1"/>
        <v>0.55394340441017809</v>
      </c>
      <c r="M138" s="65">
        <f ca="1"/>
        <v>0.84685921622356863</v>
      </c>
      <c r="N138" s="65">
        <f ca="1"/>
        <v>0.57399026916108231</v>
      </c>
      <c r="O138" s="65">
        <f ca="1"/>
        <v>0.39428938546810954</v>
      </c>
      <c r="P138" s="65">
        <f ca="1"/>
        <v>4.4464823307071688E-2</v>
      </c>
      <c r="Q138" s="65">
        <f ca="1"/>
        <v>0.54695285437555996</v>
      </c>
      <c r="R138" s="65">
        <f ca="1"/>
        <v>0.26622337543744523</v>
      </c>
      <c r="S138" s="65">
        <f ca="1"/>
        <v>5.9241541811139831E-2</v>
      </c>
      <c r="T138" s="65">
        <f ca="1"/>
        <v>0.81268511950656896</v>
      </c>
      <c r="U138" s="65">
        <f ca="1"/>
        <v>0.26627433256834654</v>
      </c>
      <c r="AI138" s="64">
        <f ca="1"/>
        <v>0.80499727434635215</v>
      </c>
      <c r="AJ138" s="64">
        <f ca="1"/>
        <v>0.57185770907839961</v>
      </c>
      <c r="AK138" s="64">
        <f ca="1"/>
        <v>0.96908490408642278</v>
      </c>
      <c r="AL138" s="64">
        <f ca="1"/>
        <v>0.41879087119776992</v>
      </c>
      <c r="AM138" s="64">
        <f ca="1"/>
        <v>0.68130607091344231</v>
      </c>
      <c r="AN138" s="64">
        <f ca="1"/>
        <v>0.34706434526432439</v>
      </c>
      <c r="AO138" s="64">
        <f ca="1"/>
        <v>0.82551689238669868</v>
      </c>
      <c r="AP138" s="64">
        <f ca="1"/>
        <v>0.9472313810190427</v>
      </c>
      <c r="AQ138" s="36">
        <f ca="1"/>
        <v>0</v>
      </c>
      <c r="AR138" s="36">
        <f ca="1"/>
        <v>1</v>
      </c>
      <c r="AS138" s="36">
        <f ca="1"/>
        <v>1</v>
      </c>
    </row>
    <row r="139" spans="1:57" ht="24" customHeight="1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AI139" s="65">
        <f ca="1"/>
        <v>0.94659445460770153</v>
      </c>
      <c r="AJ139" s="65">
        <f ca="1"/>
        <v>0.23625975759137244</v>
      </c>
      <c r="AK139" s="65">
        <f ca="1"/>
        <v>0.66174513796582302</v>
      </c>
      <c r="AL139" s="65">
        <f ca="1"/>
        <v>0.13700851416147614</v>
      </c>
      <c r="AM139" s="65">
        <f ca="1"/>
        <v>0.39034005336992805</v>
      </c>
      <c r="AN139" s="65">
        <f ca="1"/>
        <v>0.45903779859312005</v>
      </c>
      <c r="AO139" s="65">
        <f ca="1"/>
        <v>0.64236383479035819</v>
      </c>
      <c r="AP139" s="65">
        <f ca="1"/>
        <v>0.9124633790016784</v>
      </c>
      <c r="AQ139" s="38">
        <f ca="1"/>
        <v>0</v>
      </c>
      <c r="AR139" s="38">
        <f ca="1"/>
        <v>0</v>
      </c>
      <c r="AS139" s="38">
        <f ca="1"/>
        <v>0</v>
      </c>
    </row>
    <row r="140" spans="1:57" ht="24" customHeight="1">
      <c r="D140" s="80" t="s">
        <v>7</v>
      </c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</row>
    <row r="141" spans="1:57" ht="24" customHeight="1">
      <c r="K141" s="30" t="str" cm="1">
        <f t="array" ref="K141:U141">"q"&amp;_xlfn.ANCHORARRAY(K132)</f>
        <v>q1</v>
      </c>
      <c r="L141" s="30" t="str">
        <v>q2</v>
      </c>
      <c r="M141" s="30" t="str">
        <v>q3</v>
      </c>
      <c r="N141" s="30" t="str">
        <v>q4</v>
      </c>
      <c r="O141" s="30" t="str">
        <v>q5</v>
      </c>
      <c r="P141" s="30" t="str">
        <v>q6</v>
      </c>
      <c r="Q141" s="30" t="str">
        <v>q7</v>
      </c>
      <c r="R141" s="30" t="str">
        <v>q8</v>
      </c>
      <c r="S141" s="30" t="str">
        <v>q9</v>
      </c>
      <c r="T141" s="30" t="str">
        <v>q10</v>
      </c>
      <c r="U141" s="30" t="str">
        <v>q11</v>
      </c>
      <c r="AB141" t="s">
        <v>8</v>
      </c>
      <c r="AI141" t="s">
        <v>20</v>
      </c>
      <c r="AU141" t="s">
        <v>11</v>
      </c>
    </row>
    <row r="142" spans="1:57" ht="24" customHeight="1">
      <c r="D142" t="s">
        <v>12</v>
      </c>
      <c r="E142" s="1" cm="1">
        <f t="array" aca="1" ref="E142:H145" ca="1">_xlfn.RANDARRAY(4,4)</f>
        <v>0.11600985764750238</v>
      </c>
      <c r="F142" s="1">
        <f ca="1"/>
        <v>0.31469251233578466</v>
      </c>
      <c r="G142" s="1">
        <f ca="1"/>
        <v>0.48779376604735769</v>
      </c>
      <c r="H142" s="1">
        <f ca="1"/>
        <v>0.15279644398081449</v>
      </c>
      <c r="J142" t="s">
        <v>6</v>
      </c>
      <c r="K142" s="63" cm="1">
        <f t="array" aca="1" ref="K142:R145" ca="1">MMULT(_xlfn.ANCHORARRAY(E142),K135:R138)</f>
        <v>0.66794683622677231</v>
      </c>
      <c r="L142" s="63">
        <f ca="1"/>
        <v>0.25881827111039996</v>
      </c>
      <c r="M142" s="63">
        <f ca="1"/>
        <v>0.77951343061069156</v>
      </c>
      <c r="N142" s="63">
        <f ca="1"/>
        <v>0.13115526935350014</v>
      </c>
      <c r="O142" s="63">
        <f ca="1"/>
        <v>0.27372212504494803</v>
      </c>
      <c r="P142" s="63">
        <f ca="1"/>
        <v>0.33968403631812666</v>
      </c>
      <c r="Q142" s="63">
        <f ca="1"/>
        <v>0.5495702710760858</v>
      </c>
      <c r="R142" s="63">
        <f ca="1"/>
        <v>0.70090439996328824</v>
      </c>
      <c r="S142" s="33">
        <v>1</v>
      </c>
      <c r="T142" s="33">
        <v>0</v>
      </c>
      <c r="U142" s="33">
        <v>1</v>
      </c>
      <c r="AC142" s="82" t="str" cm="1">
        <f t="array" ref="AC142:AC152">TRANSPOSE("k"&amp;_xlfn.ANCHORARRAY(K132))</f>
        <v>k1</v>
      </c>
      <c r="AD142" s="60" cm="1">
        <f t="array" aca="1" ref="AD142:AG152" ca="1">TRANSPOSE(K148:U151)</f>
        <v>1.0069145197765579</v>
      </c>
      <c r="AE142" s="61">
        <f ca="1"/>
        <v>1.2046013494096695</v>
      </c>
      <c r="AF142" s="61">
        <f ca="1"/>
        <v>0.49338074310281305</v>
      </c>
      <c r="AG142" s="62">
        <f ca="1"/>
        <v>1.4613333565438824</v>
      </c>
      <c r="AI142" s="8"/>
      <c r="AJ142" s="9"/>
      <c r="AK142" s="9"/>
      <c r="AL142" s="9"/>
      <c r="AM142" s="9"/>
      <c r="AN142" s="9"/>
      <c r="AO142" s="9"/>
      <c r="AP142" s="9"/>
      <c r="AQ142" s="9"/>
      <c r="AR142" s="9"/>
      <c r="AS142" s="10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</row>
    <row r="143" spans="1:57" ht="24" customHeight="1">
      <c r="E143" s="1">
        <f ca="1"/>
        <v>0.70152027805106676</v>
      </c>
      <c r="F143" s="1">
        <f ca="1"/>
        <v>0.12435325249820095</v>
      </c>
      <c r="G143" s="1">
        <f ca="1"/>
        <v>0.29579185914380979</v>
      </c>
      <c r="H143" s="1">
        <f ca="1"/>
        <v>0.47968222024202989</v>
      </c>
      <c r="K143" s="64">
        <f ca="1"/>
        <v>0.9185683764354069</v>
      </c>
      <c r="L143" s="64">
        <f ca="1"/>
        <v>0.536911041812</v>
      </c>
      <c r="M143" s="64">
        <f ca="1"/>
        <v>0.90298154224310889</v>
      </c>
      <c r="N143" s="64">
        <f ca="1"/>
        <v>0.40009811955290597</v>
      </c>
      <c r="O143" s="64">
        <f ca="1"/>
        <v>0.69986468416832737</v>
      </c>
      <c r="P143" s="64">
        <f ca="1"/>
        <v>0.40059885939112033</v>
      </c>
      <c r="Q143" s="64">
        <f ca="1"/>
        <v>0.84609110739017812</v>
      </c>
      <c r="R143" s="64">
        <f ca="1"/>
        <v>1.021741641299875</v>
      </c>
      <c r="S143" s="36">
        <v>1</v>
      </c>
      <c r="T143" s="36">
        <v>1</v>
      </c>
      <c r="U143" s="36">
        <v>0</v>
      </c>
      <c r="AC143" s="82" t="str">
        <v>k2</v>
      </c>
      <c r="AD143" s="60">
        <f ca="1"/>
        <v>0.88334271298342437</v>
      </c>
      <c r="AE143" s="61">
        <f ca="1"/>
        <v>0.96560746544122167</v>
      </c>
      <c r="AF143" s="61">
        <f ca="1"/>
        <v>0.31982358417161383</v>
      </c>
      <c r="AG143" s="62">
        <f ca="1"/>
        <v>0.68600097804451332</v>
      </c>
      <c r="AI143" s="11"/>
      <c r="AS143" s="12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</row>
    <row r="144" spans="1:57" ht="24" customHeight="1">
      <c r="E144" s="1">
        <f ca="1"/>
        <v>0.58831479483261817</v>
      </c>
      <c r="F144" s="1">
        <f ca="1"/>
        <v>0.21650639931140914</v>
      </c>
      <c r="G144" s="1">
        <f ca="1"/>
        <v>0.24594018220563596</v>
      </c>
      <c r="H144" s="1">
        <f ca="1"/>
        <v>0.5384621834515404</v>
      </c>
      <c r="K144" s="64">
        <f ca="1"/>
        <v>0.80499727434635215</v>
      </c>
      <c r="L144" s="64">
        <f ca="1"/>
        <v>0.57185770907839961</v>
      </c>
      <c r="M144" s="64">
        <f ca="1"/>
        <v>0.96908490408642278</v>
      </c>
      <c r="N144" s="64">
        <f ca="1"/>
        <v>0.41879087119776992</v>
      </c>
      <c r="O144" s="64">
        <f ca="1"/>
        <v>0.68130607091344231</v>
      </c>
      <c r="P144" s="64">
        <f ca="1"/>
        <v>0.34706434526432439</v>
      </c>
      <c r="Q144" s="64">
        <f ca="1"/>
        <v>0.82551689238669868</v>
      </c>
      <c r="R144" s="64">
        <f ca="1"/>
        <v>0.9472313810190427</v>
      </c>
      <c r="S144" s="36">
        <v>0</v>
      </c>
      <c r="T144" s="36">
        <v>1</v>
      </c>
      <c r="U144" s="36">
        <v>1</v>
      </c>
      <c r="AC144" s="82" t="str">
        <v>k3</v>
      </c>
      <c r="AD144" s="60">
        <f ca="1"/>
        <v>1.5558603639661299</v>
      </c>
      <c r="AE144" s="61">
        <f ca="1"/>
        <v>1.6618042858794058</v>
      </c>
      <c r="AF144" s="61">
        <f ca="1"/>
        <v>0.53141539431857576</v>
      </c>
      <c r="AG144" s="62">
        <f ca="1"/>
        <v>1.4771248101682053</v>
      </c>
      <c r="AI144" s="11"/>
      <c r="AS144" s="12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</row>
    <row r="145" spans="4:57" ht="24" customHeight="1">
      <c r="E145" s="1">
        <f ca="1"/>
        <v>0.45889679789734372</v>
      </c>
      <c r="F145" s="1">
        <f ca="1"/>
        <v>9.7745844538418503E-2</v>
      </c>
      <c r="G145" s="1">
        <f ca="1"/>
        <v>0.55049566510833525</v>
      </c>
      <c r="H145" s="1">
        <f ca="1"/>
        <v>8.1924742435563802E-2</v>
      </c>
      <c r="K145" s="65">
        <f ca="1"/>
        <v>0.94659445460770153</v>
      </c>
      <c r="L145" s="65">
        <f ca="1"/>
        <v>0.23625975759137244</v>
      </c>
      <c r="M145" s="65">
        <f ca="1"/>
        <v>0.66174513796582302</v>
      </c>
      <c r="N145" s="65">
        <f ca="1"/>
        <v>0.13700851416147614</v>
      </c>
      <c r="O145" s="65">
        <f ca="1"/>
        <v>0.39034005336992805</v>
      </c>
      <c r="P145" s="65">
        <f ca="1"/>
        <v>0.45903779859312005</v>
      </c>
      <c r="Q145" s="65">
        <f ca="1"/>
        <v>0.64236383479035819</v>
      </c>
      <c r="R145" s="65">
        <f ca="1"/>
        <v>0.9124633790016784</v>
      </c>
      <c r="S145" s="38">
        <v>0</v>
      </c>
      <c r="T145" s="38">
        <v>0</v>
      </c>
      <c r="U145" s="38">
        <v>0</v>
      </c>
      <c r="AC145" s="82" t="str">
        <v>k4</v>
      </c>
      <c r="AD145" s="60">
        <f ca="1"/>
        <v>0.63894813734555966</v>
      </c>
      <c r="AE145" s="61">
        <f ca="1"/>
        <v>0.70340626049088906</v>
      </c>
      <c r="AF145" s="61">
        <f ca="1"/>
        <v>0.17832138223610566</v>
      </c>
      <c r="AG145" s="62">
        <f ca="1"/>
        <v>0.41787105867768259</v>
      </c>
      <c r="AI145" s="11"/>
      <c r="AS145" s="12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</row>
    <row r="146" spans="4:57" ht="24" customHeight="1"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AC146" s="82" t="str">
        <v>k5</v>
      </c>
      <c r="AD146" s="60">
        <f ca="1"/>
        <v>0.94140163533815624</v>
      </c>
      <c r="AE146" s="61">
        <f ca="1"/>
        <v>1.0835770643306506</v>
      </c>
      <c r="AF146" s="61">
        <f ca="1"/>
        <v>0.416605920203163</v>
      </c>
      <c r="AG146" s="62">
        <f ca="1"/>
        <v>0.87142439421269502</v>
      </c>
      <c r="AI146" s="11"/>
      <c r="AS146" s="12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</row>
    <row r="147" spans="4:57" ht="24" customHeight="1">
      <c r="K147" s="30" t="str" cm="1">
        <f t="array" ref="K147:U147">"k"&amp;_xlfn.ANCHORARRAY(K132)</f>
        <v>k1</v>
      </c>
      <c r="L147" s="30" t="str">
        <v>k2</v>
      </c>
      <c r="M147" s="30" t="str">
        <v>k3</v>
      </c>
      <c r="N147" s="30" t="str">
        <v>k4</v>
      </c>
      <c r="O147" s="30" t="str">
        <v>k5</v>
      </c>
      <c r="P147" s="30" t="str">
        <v>k6</v>
      </c>
      <c r="Q147" s="30" t="str">
        <v>k7</v>
      </c>
      <c r="R147" s="30" t="str">
        <v>k8</v>
      </c>
      <c r="S147" s="30" t="str">
        <v>k9</v>
      </c>
      <c r="T147" s="30" t="str">
        <v>k10</v>
      </c>
      <c r="U147" s="30" t="str">
        <v>k11</v>
      </c>
      <c r="AC147" s="82" t="str">
        <v>k6</v>
      </c>
      <c r="AD147" s="60">
        <f ca="1"/>
        <v>0.43742868647320843</v>
      </c>
      <c r="AE147" s="61">
        <f ca="1"/>
        <v>0.51952667221141058</v>
      </c>
      <c r="AF147" s="61">
        <f ca="1"/>
        <v>0.19301406758598905</v>
      </c>
      <c r="AG147" s="62">
        <f ca="1"/>
        <v>0.67226114909135393</v>
      </c>
      <c r="AI147" s="11"/>
      <c r="AS147" s="12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</row>
    <row r="148" spans="4:57" ht="24" customHeight="1">
      <c r="D148" t="s">
        <v>14</v>
      </c>
      <c r="E148" s="1" cm="1">
        <f t="array" aca="1" ref="E148:H151" ca="1">_xlfn.RANDARRAY(4,4)</f>
        <v>0.62930334812978472</v>
      </c>
      <c r="F148" s="1">
        <f ca="1"/>
        <v>0.46958518668622351</v>
      </c>
      <c r="G148" s="1">
        <f ca="1"/>
        <v>0.33058250659300881</v>
      </c>
      <c r="H148" s="1">
        <f ca="1"/>
        <v>0.88722670461869813</v>
      </c>
      <c r="J148" t="s">
        <v>15</v>
      </c>
      <c r="K148" s="63" cm="1">
        <f t="array" aca="1" ref="K148:R151" ca="1">MMULT(_xlfn.ANCHORARRAY(E148),K135:R138)</f>
        <v>1.0069145197765579</v>
      </c>
      <c r="L148" s="63">
        <f ca="1"/>
        <v>0.88334271298342437</v>
      </c>
      <c r="M148" s="63">
        <f ca="1"/>
        <v>1.5558603639661299</v>
      </c>
      <c r="N148" s="63">
        <f ca="1"/>
        <v>0.63894813734555966</v>
      </c>
      <c r="O148" s="63">
        <f ca="1"/>
        <v>0.94140163533815624</v>
      </c>
      <c r="P148" s="63">
        <f ca="1"/>
        <v>0.43742868647320843</v>
      </c>
      <c r="Q148" s="63">
        <f ca="1"/>
        <v>1.183471765527826</v>
      </c>
      <c r="R148" s="63">
        <f ca="1"/>
        <v>1.270883048925054</v>
      </c>
      <c r="S148" s="31">
        <v>1</v>
      </c>
      <c r="T148" s="31">
        <v>1</v>
      </c>
      <c r="U148" s="31">
        <v>0</v>
      </c>
      <c r="AC148" s="82" t="str">
        <v>k7</v>
      </c>
      <c r="AD148" s="60">
        <f ca="1"/>
        <v>1.183471765527826</v>
      </c>
      <c r="AE148" s="61">
        <f ca="1"/>
        <v>1.3318194455693524</v>
      </c>
      <c r="AF148" s="61">
        <f ca="1"/>
        <v>0.45195482300333489</v>
      </c>
      <c r="AG148" s="62">
        <f ca="1"/>
        <v>1.2302722276302289</v>
      </c>
      <c r="AI148" s="11"/>
      <c r="AQ148" cm="1">
        <f t="array" aca="1" ref="AQ148:AQ150" ca="1">MMULT(AD148:AG150,AQ136:AQ139)</f>
        <v>2.5152912110971783</v>
      </c>
      <c r="AS148" s="12"/>
      <c r="AU148" s="17"/>
      <c r="AV148" s="17"/>
      <c r="AW148" s="17"/>
      <c r="AX148" s="17"/>
      <c r="AY148" s="17"/>
      <c r="AZ148" s="17"/>
      <c r="BA148" s="17"/>
      <c r="BB148" s="17"/>
      <c r="BC148" s="17" cm="1">
        <f t="array" aca="1" ref="BC148:BC150" ca="1">_xlfn.LET(_xlpm.z,_xlfn.ANCHORARRAY(AQ148),EXP(_xlpm.z) / SUM(EXP(_xlpm.z)))</f>
        <v>0.40376144399517261</v>
      </c>
      <c r="BD148" s="17"/>
      <c r="BE148" s="17"/>
    </row>
    <row r="149" spans="4:57" ht="24" customHeight="1">
      <c r="E149" s="1">
        <f ca="1"/>
        <v>0.82683467912540953</v>
      </c>
      <c r="F149" s="1">
        <f ca="1"/>
        <v>0.44344304919759625</v>
      </c>
      <c r="G149" s="1">
        <f ca="1"/>
        <v>0.37264918431108307</v>
      </c>
      <c r="H149" s="1">
        <f ca="1"/>
        <v>0.94472605976932056</v>
      </c>
      <c r="K149" s="64">
        <f ca="1"/>
        <v>1.2046013494096695</v>
      </c>
      <c r="L149" s="64">
        <f ca="1"/>
        <v>0.96560746544122167</v>
      </c>
      <c r="M149" s="64">
        <f ca="1"/>
        <v>1.6618042858794058</v>
      </c>
      <c r="N149" s="64">
        <f ca="1"/>
        <v>0.70340626049088906</v>
      </c>
      <c r="O149" s="64">
        <f ca="1"/>
        <v>1.0835770643306506</v>
      </c>
      <c r="P149" s="64">
        <f ca="1"/>
        <v>0.51952667221141058</v>
      </c>
      <c r="Q149" s="64">
        <f ca="1"/>
        <v>1.3318194455693524</v>
      </c>
      <c r="R149" s="64">
        <f ca="1"/>
        <v>1.4731088850943528</v>
      </c>
      <c r="S149" s="34">
        <v>0</v>
      </c>
      <c r="T149" s="34">
        <v>1</v>
      </c>
      <c r="U149" s="34">
        <v>1</v>
      </c>
      <c r="AC149" s="82" t="str">
        <v>k8</v>
      </c>
      <c r="AD149" s="60">
        <f ca="1"/>
        <v>1.270883048925054</v>
      </c>
      <c r="AE149" s="61">
        <f ca="1"/>
        <v>1.4731088850943528</v>
      </c>
      <c r="AF149" s="61">
        <f ca="1"/>
        <v>0.58103258062159691</v>
      </c>
      <c r="AG149" s="62">
        <f ca="1"/>
        <v>1.5741122424492291</v>
      </c>
      <c r="AI149" s="11"/>
      <c r="AQ149">
        <f ca="1"/>
        <v>2.743991934019407</v>
      </c>
      <c r="AR149" cm="1">
        <f t="array" aca="1" ref="AR149:AR151" ca="1">MMULT(AD149:AG151,AR136:AR139) / SQRT(4)</f>
        <v>1.0270707328579749</v>
      </c>
      <c r="AS149" s="12"/>
      <c r="AU149" s="17"/>
      <c r="AV149" s="17"/>
      <c r="AW149" s="17"/>
      <c r="AX149" s="17"/>
      <c r="AY149" s="17"/>
      <c r="AZ149" s="17"/>
      <c r="BA149" s="17"/>
      <c r="BB149" s="17"/>
      <c r="BC149" s="17">
        <f ca="1"/>
        <v>0.50751432713121958</v>
      </c>
      <c r="BD149" s="17" cm="1">
        <f t="array" aca="1" ref="BD149:BD151" ca="1">_xlfn.LET(_xlpm.z,_xlfn.ANCHORARRAY(AR149),EXP(_xlpm.z) / SUM(EXP(_xlpm.z)))</f>
        <v>0.45857605515515171</v>
      </c>
      <c r="BE149" s="17"/>
    </row>
    <row r="150" spans="4:57" ht="24" customHeight="1">
      <c r="E150" s="1">
        <f ca="1"/>
        <v>0.39623599450195668</v>
      </c>
      <c r="F150" s="1">
        <f ca="1"/>
        <v>0.24017783740685861</v>
      </c>
      <c r="G150" s="1">
        <f ca="1"/>
        <v>0.10033197978641284</v>
      </c>
      <c r="H150" s="1">
        <f ca="1"/>
        <v>0.1768376728676313</v>
      </c>
      <c r="K150" s="64">
        <f ca="1"/>
        <v>0.49338074310281305</v>
      </c>
      <c r="L150" s="64">
        <f ca="1"/>
        <v>0.31982358417161383</v>
      </c>
      <c r="M150" s="64">
        <f ca="1"/>
        <v>0.53141539431857576</v>
      </c>
      <c r="N150" s="64">
        <f ca="1"/>
        <v>0.17832138223610566</v>
      </c>
      <c r="O150" s="64">
        <f ca="1"/>
        <v>0.416605920203163</v>
      </c>
      <c r="P150" s="64">
        <f ca="1"/>
        <v>0.19301406758598905</v>
      </c>
      <c r="Q150" s="64">
        <f ca="1"/>
        <v>0.45195482300333489</v>
      </c>
      <c r="R150" s="64">
        <f ca="1"/>
        <v>0.58103258062159691</v>
      </c>
      <c r="S150" s="34">
        <v>1</v>
      </c>
      <c r="T150" s="34">
        <v>0</v>
      </c>
      <c r="U150" s="34">
        <v>1</v>
      </c>
      <c r="AC150" s="82" t="str">
        <v>k9</v>
      </c>
      <c r="AD150" s="2">
        <f ca="1"/>
        <v>1</v>
      </c>
      <c r="AE150" s="3">
        <f ca="1"/>
        <v>0</v>
      </c>
      <c r="AF150" s="3">
        <f ca="1"/>
        <v>1</v>
      </c>
      <c r="AG150" s="4">
        <f ca="1"/>
        <v>0</v>
      </c>
      <c r="AI150" s="11"/>
      <c r="AQ150">
        <f ca="1"/>
        <v>1</v>
      </c>
      <c r="AR150">
        <f ca="1"/>
        <v>0.5</v>
      </c>
      <c r="AS150" s="12" cm="1">
        <f t="array" aca="1" ref="AS150:AS152" ca="1">MMULT(AD150:AG152,AS136:AS139) / SQRT(4)</f>
        <v>1</v>
      </c>
      <c r="AU150" s="17"/>
      <c r="AV150" s="17"/>
      <c r="AW150" s="17"/>
      <c r="AX150" s="17"/>
      <c r="AY150" s="17"/>
      <c r="AZ150" s="17"/>
      <c r="BA150" s="17"/>
      <c r="BB150" s="17"/>
      <c r="BC150" s="17">
        <f ca="1"/>
        <v>8.8724228873607841E-2</v>
      </c>
      <c r="BD150" s="17">
        <f ca="1"/>
        <v>0.27071197242242417</v>
      </c>
      <c r="BE150" s="17" cm="1">
        <f t="array" aca="1" ref="BE150:BE152" ca="1">_xlfn.LET(_xlpm.z,_xlfn.ANCHORARRAY(AS150),EXP(_xlpm.z) / SUM(EXP(_xlpm.z)))</f>
        <v>0.45186276187760599</v>
      </c>
    </row>
    <row r="151" spans="4:57" ht="24" customHeight="1">
      <c r="E151" s="1">
        <f ca="1"/>
        <v>0.76438080891637195</v>
      </c>
      <c r="F151" s="1">
        <f ca="1"/>
        <v>0.4596097393399563</v>
      </c>
      <c r="G151" s="1">
        <f ca="1"/>
        <v>0.7042600117914477</v>
      </c>
      <c r="H151" s="1">
        <f ca="1"/>
        <v>0.45114049411978674</v>
      </c>
      <c r="K151" s="65">
        <f ca="1"/>
        <v>1.4613333565438824</v>
      </c>
      <c r="L151" s="65">
        <f ca="1"/>
        <v>0.68600097804451332</v>
      </c>
      <c r="M151" s="65">
        <f ca="1"/>
        <v>1.4771248101682053</v>
      </c>
      <c r="N151" s="65">
        <f ca="1"/>
        <v>0.41787105867768259</v>
      </c>
      <c r="O151" s="65">
        <f ca="1"/>
        <v>0.87142439421269502</v>
      </c>
      <c r="P151" s="65">
        <f ca="1"/>
        <v>0.67226114909135393</v>
      </c>
      <c r="Q151" s="65">
        <f ca="1"/>
        <v>1.2302722276302289</v>
      </c>
      <c r="R151" s="65">
        <f ca="1"/>
        <v>1.5741122424492291</v>
      </c>
      <c r="S151" s="37">
        <v>0</v>
      </c>
      <c r="T151" s="37">
        <v>0</v>
      </c>
      <c r="U151" s="37">
        <v>0</v>
      </c>
      <c r="AC151" s="82" t="str">
        <v>k10</v>
      </c>
      <c r="AD151" s="2">
        <f ca="1"/>
        <v>1</v>
      </c>
      <c r="AE151" s="3">
        <f ca="1"/>
        <v>1</v>
      </c>
      <c r="AF151" s="3">
        <f ca="1"/>
        <v>0</v>
      </c>
      <c r="AG151" s="4">
        <f ca="1"/>
        <v>0</v>
      </c>
      <c r="AI151" s="11"/>
      <c r="AR151">
        <f ca="1"/>
        <v>0.5</v>
      </c>
      <c r="AS151" s="12">
        <f ca="1"/>
        <v>0.5</v>
      </c>
      <c r="AU151" s="17"/>
      <c r="AV151" s="17"/>
      <c r="AW151" s="17"/>
      <c r="AX151" s="17"/>
      <c r="AY151" s="17"/>
      <c r="AZ151" s="17"/>
      <c r="BA151" s="17"/>
      <c r="BB151" s="17"/>
      <c r="BC151" s="17"/>
      <c r="BD151" s="17">
        <f ca="1"/>
        <v>0.27071197242242417</v>
      </c>
      <c r="BE151" s="17">
        <f ca="1"/>
        <v>0.27406861906119695</v>
      </c>
    </row>
    <row r="152" spans="4:57" ht="24" customHeight="1"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AC152" s="82" t="str">
        <v>k11</v>
      </c>
      <c r="AD152" s="2">
        <f ca="1"/>
        <v>0</v>
      </c>
      <c r="AE152" s="3">
        <f ca="1"/>
        <v>1</v>
      </c>
      <c r="AF152" s="3">
        <f ca="1"/>
        <v>1</v>
      </c>
      <c r="AG152" s="4">
        <f ca="1"/>
        <v>0</v>
      </c>
      <c r="AI152" s="13"/>
      <c r="AJ152" s="14"/>
      <c r="AK152" s="14"/>
      <c r="AL152" s="14"/>
      <c r="AM152" s="14"/>
      <c r="AN152" s="14"/>
      <c r="AO152" s="14"/>
      <c r="AP152" s="14"/>
      <c r="AQ152" s="14"/>
      <c r="AR152" s="14"/>
      <c r="AS152" s="15">
        <f ca="1"/>
        <v>0.5</v>
      </c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>
        <f ca="1"/>
        <v>0.27406861906119695</v>
      </c>
    </row>
    <row r="153" spans="4:57" ht="24" customHeight="1"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</row>
    <row r="154" spans="4:57" ht="24" customHeight="1">
      <c r="K154" s="30" t="str" cm="1">
        <f t="array" ref="K154:U154">"v"&amp;_xlfn.ANCHORARRAY(K132)</f>
        <v>v1</v>
      </c>
      <c r="L154" s="30" t="str">
        <v>v2</v>
      </c>
      <c r="M154" s="30" t="str">
        <v>v3</v>
      </c>
      <c r="N154" s="30" t="str">
        <v>v4</v>
      </c>
      <c r="O154" s="30" t="str">
        <v>v5</v>
      </c>
      <c r="P154" s="30" t="str">
        <v>v6</v>
      </c>
      <c r="Q154" s="30" t="str">
        <v>v7</v>
      </c>
      <c r="R154" s="30" t="str">
        <v>v8</v>
      </c>
      <c r="S154" s="30" t="str">
        <v>v9</v>
      </c>
      <c r="T154" s="30" t="str">
        <v>v10</v>
      </c>
      <c r="U154" s="30" t="str">
        <v>v11</v>
      </c>
      <c r="AU154" t="s">
        <v>13</v>
      </c>
    </row>
    <row r="155" spans="4:57" ht="24" customHeight="1">
      <c r="D155" t="s">
        <v>17</v>
      </c>
      <c r="E155" s="1" cm="1">
        <f t="array" aca="1" ref="E155:H160" ca="1">_xlfn.RANDARRAY(6,4)</f>
        <v>0.11856489514978996</v>
      </c>
      <c r="F155" s="1">
        <f ca="1"/>
        <v>0.13291587376595171</v>
      </c>
      <c r="G155" s="1">
        <f ca="1"/>
        <v>0.77589342224554936</v>
      </c>
      <c r="H155" s="1">
        <f ca="1"/>
        <v>0.85939975117852541</v>
      </c>
      <c r="J155" t="s">
        <v>16</v>
      </c>
      <c r="K155" s="63" cm="1">
        <f t="array" aca="1" ref="K155:U160" ca="1">MMULT(_xlfn.ANCHORARRAY(E155),_xlfn.ANCHORARRAY(K135))</f>
        <v>0.94203150923883672</v>
      </c>
      <c r="L155" s="63">
        <f ca="1"/>
        <v>0.58162849118400373</v>
      </c>
      <c r="M155" s="63">
        <f ca="1"/>
        <v>1.4240744734762683</v>
      </c>
      <c r="N155" s="63">
        <f ca="1"/>
        <v>0.53498486770579212</v>
      </c>
      <c r="O155" s="63">
        <f ca="1"/>
        <v>0.50241108294118886</v>
      </c>
      <c r="P155" s="63">
        <f ca="1"/>
        <v>0.5282094968293064</v>
      </c>
      <c r="Q155" s="63">
        <f ca="1"/>
        <v>1.0372170978695465</v>
      </c>
      <c r="R155" s="63">
        <f ca="1"/>
        <v>1.0408389566581715</v>
      </c>
      <c r="S155" s="32">
        <f ca="1"/>
        <v>0.52383369941486435</v>
      </c>
      <c r="T155" s="32">
        <f ca="1"/>
        <v>0.90189653423259197</v>
      </c>
      <c r="U155" s="32">
        <f ca="1"/>
        <v>0.65509730370489438</v>
      </c>
      <c r="AI155" s="30" t="str" cm="1">
        <f t="array" ref="AI155:AS155">"v"&amp;_xlfn.ANCHORARRAY(K132)</f>
        <v>v1</v>
      </c>
      <c r="AJ155" s="30" t="str">
        <v>v2</v>
      </c>
      <c r="AK155" s="30" t="str">
        <v>v3</v>
      </c>
      <c r="AL155" s="30" t="str">
        <v>v4</v>
      </c>
      <c r="AM155" s="30" t="str">
        <v>v5</v>
      </c>
      <c r="AN155" s="30" t="str">
        <v>v6</v>
      </c>
      <c r="AO155" s="30" t="str">
        <v>v7</v>
      </c>
      <c r="AP155" s="30" t="str">
        <v>v8</v>
      </c>
      <c r="AQ155" s="30" t="str">
        <v>v9</v>
      </c>
      <c r="AR155" s="30" t="str">
        <v>v10</v>
      </c>
      <c r="AS155" s="30" t="str">
        <v>v11</v>
      </c>
      <c r="AU155" s="30" t="str" cm="1">
        <f t="array" ref="AU155:BE155">"o"&amp;_xlfn.ANCHORARRAY(K132)</f>
        <v>o1</v>
      </c>
      <c r="AV155" s="30" t="str">
        <v>o2</v>
      </c>
      <c r="AW155" s="30" t="str">
        <v>o3</v>
      </c>
      <c r="AX155" s="30" t="str">
        <v>o4</v>
      </c>
      <c r="AY155" s="30" t="str">
        <v>o5</v>
      </c>
      <c r="AZ155" s="30" t="str">
        <v>o6</v>
      </c>
      <c r="BA155" s="30" t="str">
        <v>o7</v>
      </c>
      <c r="BB155" s="30" t="str">
        <v>o8</v>
      </c>
      <c r="BC155" s="30" t="str">
        <v>o9</v>
      </c>
      <c r="BD155" s="30" t="str">
        <v>o10</v>
      </c>
      <c r="BE155" s="30" t="str">
        <v>o11</v>
      </c>
    </row>
    <row r="156" spans="4:57" ht="24" customHeight="1">
      <c r="E156" s="1">
        <f ca="1"/>
        <v>0.38041687659240075</v>
      </c>
      <c r="F156" s="1">
        <f ca="1"/>
        <v>0.64784190878870507</v>
      </c>
      <c r="G156" s="1">
        <f ca="1"/>
        <v>0.36746226909798096</v>
      </c>
      <c r="H156" s="1">
        <f ca="1"/>
        <v>0.65425827504608258</v>
      </c>
      <c r="K156" s="64">
        <f ca="1"/>
        <v>0.87735127332108853</v>
      </c>
      <c r="L156" s="64">
        <f ca="1"/>
        <v>0.75227664453551646</v>
      </c>
      <c r="M156" s="64">
        <f ca="1"/>
        <v>1.4770469155347052</v>
      </c>
      <c r="N156" s="64">
        <f ca="1"/>
        <v>0.47415948238050248</v>
      </c>
      <c r="O156" s="64">
        <f ca="1"/>
        <v>0.75631880337508106</v>
      </c>
      <c r="P156" s="64">
        <f ca="1"/>
        <v>0.38694180112018606</v>
      </c>
      <c r="Q156" s="64">
        <f ca="1"/>
        <v>1.01681210488004</v>
      </c>
      <c r="R156" s="64">
        <f ca="1"/>
        <v>1.1206496662863406</v>
      </c>
      <c r="S156" s="35">
        <f ca="1"/>
        <v>0.90113460743881735</v>
      </c>
      <c r="T156" s="35">
        <f ca="1"/>
        <v>1.3706629084930977</v>
      </c>
      <c r="U156" s="35">
        <f ca="1"/>
        <v>1.0518990627905431</v>
      </c>
      <c r="AI156" s="63" cm="1">
        <f t="array" aca="1" ref="AI156:AS161" ca="1">_xlfn.ANCHORARRAY(K155)</f>
        <v>0.94203150923883672</v>
      </c>
      <c r="AJ156" s="63">
        <f ca="1"/>
        <v>0.58162849118400373</v>
      </c>
      <c r="AK156" s="63">
        <f ca="1"/>
        <v>1.4240744734762683</v>
      </c>
      <c r="AL156" s="63">
        <f ca="1"/>
        <v>0.53498486770579212</v>
      </c>
      <c r="AM156" s="63">
        <f ca="1"/>
        <v>0.50241108294118886</v>
      </c>
      <c r="AN156" s="63">
        <f ca="1"/>
        <v>0.5282094968293064</v>
      </c>
      <c r="AO156" s="63">
        <f ca="1"/>
        <v>1.0372170978695465</v>
      </c>
      <c r="AP156" s="63">
        <f ca="1"/>
        <v>1.0408389566581715</v>
      </c>
      <c r="AQ156" s="32">
        <f ca="1"/>
        <v>0.52383369941486435</v>
      </c>
      <c r="AR156" s="32">
        <f ca="1"/>
        <v>0.90189653423259197</v>
      </c>
      <c r="AS156" s="32">
        <f ca="1"/>
        <v>0.65509730370489438</v>
      </c>
      <c r="AU156" s="63"/>
      <c r="AV156" s="63"/>
      <c r="AW156" s="63"/>
      <c r="AX156" s="63"/>
      <c r="AY156" s="63"/>
      <c r="AZ156" s="63"/>
      <c r="BA156" s="63"/>
      <c r="BB156" s="63"/>
      <c r="BC156" s="43" cm="1">
        <f t="array" aca="1" ref="BC156:BC161" ca="1">MMULT(AO156:AQ161,_xlfn.ANCHORARRAY(BC148))</f>
        <v>0.99350569695121604</v>
      </c>
      <c r="BD156" s="43" cm="1">
        <f t="array" aca="1" ref="BD156:BD161" ca="1">MMULT(AP156:AR161,_xlfn.ANCHORARRAY(BD149))</f>
        <v>0.86326606648909476</v>
      </c>
      <c r="BE156" s="43" cm="1">
        <f t="array" aca="1" ref="BE156:BE161" ca="1">MMULT(AQ156:AS161,_xlfn.ANCHORARRAY(BE150))</f>
        <v>0.66342409323248419</v>
      </c>
    </row>
    <row r="157" spans="4:57" ht="24" customHeight="1">
      <c r="E157" s="1">
        <f ca="1"/>
        <v>0.21447209033546977</v>
      </c>
      <c r="F157" s="1">
        <f ca="1"/>
        <v>0.99553636834144221</v>
      </c>
      <c r="G157" s="1">
        <f ca="1"/>
        <v>0.88614061652924758</v>
      </c>
      <c r="H157" s="1">
        <f ca="1"/>
        <v>0.71135330706387134</v>
      </c>
      <c r="K157" s="64">
        <f ca="1"/>
        <v>1.3512008716252824</v>
      </c>
      <c r="L157" s="64">
        <f ca="1"/>
        <v>0.88606027094351192</v>
      </c>
      <c r="M157" s="64">
        <f ca="1"/>
        <v>2.1544938396518432</v>
      </c>
      <c r="N157" s="64">
        <f ca="1"/>
        <v>0.50722932158674483</v>
      </c>
      <c r="O157" s="64">
        <f ca="1"/>
        <v>0.82474062130611991</v>
      </c>
      <c r="P157" s="64">
        <f ca="1"/>
        <v>0.66115797433793455</v>
      </c>
      <c r="Q157" s="64">
        <f ca="1"/>
        <v>1.3988892076843653</v>
      </c>
      <c r="R157" s="64">
        <f ca="1"/>
        <v>1.6029363466923547</v>
      </c>
      <c r="S157" s="35">
        <f ca="1"/>
        <v>1.1297390908270164</v>
      </c>
      <c r="T157" s="35">
        <f ca="1"/>
        <v>1.6115660627471065</v>
      </c>
      <c r="U157" s="35">
        <f ca="1"/>
        <v>1.3501021071145389</v>
      </c>
      <c r="AI157" s="64">
        <f ca="1"/>
        <v>0.87735127332108853</v>
      </c>
      <c r="AJ157" s="64">
        <f ca="1"/>
        <v>0.75227664453551646</v>
      </c>
      <c r="AK157" s="64">
        <f ca="1"/>
        <v>1.4770469155347052</v>
      </c>
      <c r="AL157" s="64">
        <f ca="1"/>
        <v>0.47415948238050248</v>
      </c>
      <c r="AM157" s="64">
        <f ca="1"/>
        <v>0.75631880337508106</v>
      </c>
      <c r="AN157" s="64">
        <f ca="1"/>
        <v>0.38694180112018606</v>
      </c>
      <c r="AO157" s="64">
        <f ca="1"/>
        <v>1.01681210488004</v>
      </c>
      <c r="AP157" s="64">
        <f ca="1"/>
        <v>1.1206496662863406</v>
      </c>
      <c r="AQ157" s="35">
        <f ca="1"/>
        <v>0.90113460743881735</v>
      </c>
      <c r="AR157" s="35">
        <f ca="1"/>
        <v>1.3706629084930977</v>
      </c>
      <c r="AS157" s="35">
        <f ca="1"/>
        <v>1.0518990627905431</v>
      </c>
      <c r="AU157" s="64"/>
      <c r="AV157" s="64"/>
      <c r="AW157" s="64"/>
      <c r="AX157" s="64"/>
      <c r="AY157" s="64"/>
      <c r="AZ157" s="64"/>
      <c r="BA157" s="64"/>
      <c r="BB157" s="64"/>
      <c r="BC157" s="44">
        <f ca="1"/>
        <v>1.059247758229604</v>
      </c>
      <c r="BD157" s="44">
        <f ca="1"/>
        <v>1.1289058896588196</v>
      </c>
      <c r="BE157" s="44">
        <f ca="1"/>
        <v>1.0711373866006748</v>
      </c>
    </row>
    <row r="158" spans="4:57" ht="24" customHeight="1">
      <c r="E158" s="1">
        <f ca="1"/>
        <v>0.84559627794955605</v>
      </c>
      <c r="F158" s="1">
        <f ca="1"/>
        <v>0.99464395311974996</v>
      </c>
      <c r="G158" s="1">
        <f ca="1"/>
        <v>0.66799079228773417</v>
      </c>
      <c r="H158" s="1">
        <f ca="1"/>
        <v>0.94973288333661299</v>
      </c>
      <c r="K158" s="64">
        <f ca="1"/>
        <v>1.658973615286593</v>
      </c>
      <c r="L158" s="64">
        <f ca="1"/>
        <v>1.2065506419963836</v>
      </c>
      <c r="M158" s="64">
        <f ca="1"/>
        <v>2.3615012498711843</v>
      </c>
      <c r="N158" s="64">
        <f ca="1"/>
        <v>0.74080888847643656</v>
      </c>
      <c r="O158" s="64">
        <f ca="1"/>
        <v>1.3128289160861402</v>
      </c>
      <c r="P158" s="64">
        <f ca="1"/>
        <v>0.72671388973567852</v>
      </c>
      <c r="Q158" s="64">
        <f ca="1"/>
        <v>1.7273642390581481</v>
      </c>
      <c r="R158" s="64">
        <f ca="1"/>
        <v>2.0108161415337542</v>
      </c>
      <c r="S158" s="35">
        <f ca="1"/>
        <v>1.6696489250534314</v>
      </c>
      <c r="T158" s="35">
        <f ca="1"/>
        <v>2.242138422363916</v>
      </c>
      <c r="U158" s="35">
        <f ca="1"/>
        <v>1.8347975370447107</v>
      </c>
      <c r="AI158" s="64">
        <f ca="1"/>
        <v>1.3512008716252824</v>
      </c>
      <c r="AJ158" s="64">
        <f ca="1"/>
        <v>0.88606027094351192</v>
      </c>
      <c r="AK158" s="64">
        <f ca="1"/>
        <v>2.1544938396518432</v>
      </c>
      <c r="AL158" s="64">
        <f ca="1"/>
        <v>0.50722932158674483</v>
      </c>
      <c r="AM158" s="64">
        <f ca="1"/>
        <v>0.82474062130611991</v>
      </c>
      <c r="AN158" s="64">
        <f ca="1"/>
        <v>0.66115797433793455</v>
      </c>
      <c r="AO158" s="64">
        <f ca="1"/>
        <v>1.3988892076843653</v>
      </c>
      <c r="AP158" s="64">
        <f ca="1"/>
        <v>1.6029363466923547</v>
      </c>
      <c r="AQ158" s="35">
        <f ca="1"/>
        <v>1.1297390908270164</v>
      </c>
      <c r="AR158" s="35">
        <f ca="1"/>
        <v>1.6115660627471065</v>
      </c>
      <c r="AS158" s="35">
        <f ca="1"/>
        <v>1.3501021071145389</v>
      </c>
      <c r="AU158" s="64"/>
      <c r="AV158" s="64"/>
      <c r="AW158" s="64"/>
      <c r="AX158" s="64"/>
      <c r="AY158" s="64"/>
      <c r="AZ158" s="64"/>
      <c r="BA158" s="64"/>
      <c r="BB158" s="64"/>
      <c r="BC158" s="44">
        <f ca="1"/>
        <v>1.4785659175716459</v>
      </c>
      <c r="BD158" s="44">
        <f ca="1"/>
        <v>1.4771723516667981</v>
      </c>
      <c r="BE158" s="44">
        <f ca="1"/>
        <v>1.3221873312136747</v>
      </c>
    </row>
    <row r="159" spans="4:57" ht="24" customHeight="1">
      <c r="E159" s="1">
        <f ca="1"/>
        <v>0.72172162323352818</v>
      </c>
      <c r="F159" s="1">
        <f ca="1"/>
        <v>0.44906522043425956</v>
      </c>
      <c r="G159" s="1">
        <f ca="1"/>
        <v>0.96671246038993996</v>
      </c>
      <c r="H159" s="1">
        <f ca="1"/>
        <v>0.67239353609662134</v>
      </c>
      <c r="K159" s="64">
        <f ca="1"/>
        <v>1.6945920884007368</v>
      </c>
      <c r="L159" s="64">
        <f ca="1"/>
        <v>0.79612812248671216</v>
      </c>
      <c r="M159" s="64">
        <f ca="1"/>
        <v>1.8304961678699927</v>
      </c>
      <c r="N159" s="64">
        <f ca="1"/>
        <v>0.54313039210286052</v>
      </c>
      <c r="O159" s="64">
        <f ca="1"/>
        <v>0.94064767956129725</v>
      </c>
      <c r="P159" s="64">
        <f ca="1"/>
        <v>0.820986985230032</v>
      </c>
      <c r="Q159" s="64">
        <f ca="1"/>
        <v>1.4792006540300728</v>
      </c>
      <c r="R159" s="64">
        <f ca="1"/>
        <v>1.8109811921074612</v>
      </c>
      <c r="S159" s="35">
        <f ca="1"/>
        <v>1.3389337043606904</v>
      </c>
      <c r="T159" s="35">
        <f ca="1"/>
        <v>1.4495541930357481</v>
      </c>
      <c r="U159" s="35">
        <f ca="1"/>
        <v>1.3604785841473845</v>
      </c>
      <c r="AI159" s="64">
        <f ca="1"/>
        <v>1.658973615286593</v>
      </c>
      <c r="AJ159" s="64">
        <f ca="1"/>
        <v>1.2065506419963836</v>
      </c>
      <c r="AK159" s="64">
        <f ca="1"/>
        <v>2.3615012498711843</v>
      </c>
      <c r="AL159" s="64">
        <f ca="1"/>
        <v>0.74080888847643656</v>
      </c>
      <c r="AM159" s="64">
        <f ca="1"/>
        <v>1.3128289160861402</v>
      </c>
      <c r="AN159" s="64">
        <f ca="1"/>
        <v>0.72671388973567852</v>
      </c>
      <c r="AO159" s="64">
        <f ca="1"/>
        <v>1.7273642390581481</v>
      </c>
      <c r="AP159" s="64">
        <f ca="1"/>
        <v>2.0108161415337542</v>
      </c>
      <c r="AQ159" s="35">
        <f ca="1"/>
        <v>1.6696489250534314</v>
      </c>
      <c r="AR159" s="35">
        <f ca="1"/>
        <v>2.242138422363916</v>
      </c>
      <c r="AS159" s="35">
        <f ca="1"/>
        <v>1.8347975370447107</v>
      </c>
      <c r="AU159" s="64"/>
      <c r="AV159" s="64"/>
      <c r="AW159" s="64"/>
      <c r="AX159" s="64"/>
      <c r="AY159" s="64"/>
      <c r="AZ159" s="64"/>
      <c r="BA159" s="64"/>
      <c r="BB159" s="64"/>
      <c r="BC159" s="44">
        <f ca="1"/>
        <v>1.866099393887853</v>
      </c>
      <c r="BD159" s="44">
        <f ca="1"/>
        <v>1.981079802343285</v>
      </c>
      <c r="BE159" s="44">
        <f ca="1"/>
        <v>1.871812383036678</v>
      </c>
    </row>
    <row r="160" spans="4:57" ht="24" customHeight="1">
      <c r="E160" s="1">
        <f ca="1"/>
        <v>0.40977863133073456</v>
      </c>
      <c r="F160" s="1">
        <f ca="1"/>
        <v>0.56944085252410193</v>
      </c>
      <c r="G160" s="1">
        <f ca="1"/>
        <v>0.43939010328302119</v>
      </c>
      <c r="H160" s="1">
        <f ca="1"/>
        <v>0.46852364988762929</v>
      </c>
      <c r="K160" s="65">
        <f ca="1"/>
        <v>0.94204435856669411</v>
      </c>
      <c r="L160" s="65">
        <f ca="1"/>
        <v>0.62745149193381744</v>
      </c>
      <c r="M160" s="65">
        <f ca="1"/>
        <v>1.3097586326227169</v>
      </c>
      <c r="N160" s="65">
        <f ca="1"/>
        <v>0.37021882058226108</v>
      </c>
      <c r="O160" s="65">
        <f ca="1"/>
        <v>0.67707299349689876</v>
      </c>
      <c r="P160" s="65">
        <f ca="1"/>
        <v>0.42430194727411391</v>
      </c>
      <c r="Q160" s="65">
        <f ca="1"/>
        <v>0.94277019138172913</v>
      </c>
      <c r="R160" s="65">
        <f ca="1"/>
        <v>1.1166384601373174</v>
      </c>
      <c r="S160" s="39">
        <f ca="1"/>
        <v>0.90092122606587821</v>
      </c>
      <c r="T160" s="39">
        <f ca="1"/>
        <v>1.1711218138857165</v>
      </c>
      <c r="U160" s="39">
        <f ca="1"/>
        <v>0.9903118849676501</v>
      </c>
      <c r="AI160" s="64">
        <f ca="1"/>
        <v>1.6945920884007368</v>
      </c>
      <c r="AJ160" s="64">
        <f ca="1"/>
        <v>0.79612812248671216</v>
      </c>
      <c r="AK160" s="64">
        <f ca="1"/>
        <v>1.8304961678699927</v>
      </c>
      <c r="AL160" s="64">
        <f ca="1"/>
        <v>0.54313039210286052</v>
      </c>
      <c r="AM160" s="64">
        <f ca="1"/>
        <v>0.94064767956129725</v>
      </c>
      <c r="AN160" s="64">
        <f ca="1"/>
        <v>0.820986985230032</v>
      </c>
      <c r="AO160" s="64">
        <f ca="1"/>
        <v>1.4792006540300728</v>
      </c>
      <c r="AP160" s="64">
        <f ca="1"/>
        <v>1.8109811921074612</v>
      </c>
      <c r="AQ160" s="35">
        <f ca="1"/>
        <v>1.3389337043606904</v>
      </c>
      <c r="AR160" s="35">
        <f ca="1"/>
        <v>1.4495541930357481</v>
      </c>
      <c r="AS160" s="35">
        <f ca="1"/>
        <v>1.3604785841473845</v>
      </c>
      <c r="AU160" s="64"/>
      <c r="AV160" s="64"/>
      <c r="AW160" s="64"/>
      <c r="AX160" s="64"/>
      <c r="AY160" s="64"/>
      <c r="AZ160" s="64"/>
      <c r="BA160" s="64"/>
      <c r="BB160" s="64"/>
      <c r="BC160" s="44">
        <f ca="1"/>
        <v>1.6351389536217833</v>
      </c>
      <c r="BD160" s="44">
        <f ca="1"/>
        <v>1.5853496698170617</v>
      </c>
      <c r="BE160" s="44">
        <f ca="1"/>
        <v>1.3751560843827166</v>
      </c>
    </row>
    <row r="161" spans="1:115" ht="24" customHeight="1">
      <c r="AI161" s="65">
        <f ca="1"/>
        <v>0.94204435856669411</v>
      </c>
      <c r="AJ161" s="65">
        <f ca="1"/>
        <v>0.62745149193381744</v>
      </c>
      <c r="AK161" s="65">
        <f ca="1"/>
        <v>1.3097586326227169</v>
      </c>
      <c r="AL161" s="65">
        <f ca="1"/>
        <v>0.37021882058226108</v>
      </c>
      <c r="AM161" s="65">
        <f ca="1"/>
        <v>0.67707299349689876</v>
      </c>
      <c r="AN161" s="65">
        <f ca="1"/>
        <v>0.42430194727411391</v>
      </c>
      <c r="AO161" s="65">
        <f ca="1"/>
        <v>0.94277019138172913</v>
      </c>
      <c r="AP161" s="65">
        <f ca="1"/>
        <v>1.1166384601373174</v>
      </c>
      <c r="AQ161" s="39">
        <f ca="1"/>
        <v>0.90092122606587821</v>
      </c>
      <c r="AR161" s="39">
        <f ca="1"/>
        <v>1.1711218138857165</v>
      </c>
      <c r="AS161" s="39">
        <f ca="1"/>
        <v>0.9903118849676501</v>
      </c>
      <c r="AU161" s="65"/>
      <c r="AV161" s="65"/>
      <c r="AW161" s="65"/>
      <c r="AX161" s="65"/>
      <c r="AY161" s="65"/>
      <c r="AZ161" s="65"/>
      <c r="BA161" s="65"/>
      <c r="BB161" s="65"/>
      <c r="BC161" s="45">
        <f ca="1"/>
        <v>1.0272978116318843</v>
      </c>
      <c r="BD161" s="45">
        <f ca="1"/>
        <v>1.0729905183737463</v>
      </c>
      <c r="BE161" s="45">
        <f ca="1"/>
        <v>0.99947390248136392</v>
      </c>
    </row>
    <row r="165" spans="1:115" s="86" customFormat="1" ht="48" thickBot="1">
      <c r="A165" s="86" t="s">
        <v>23</v>
      </c>
    </row>
    <row r="166" spans="1:115" ht="24" customHeight="1" thickTop="1"/>
    <row r="168" spans="1:115" ht="24" customHeight="1">
      <c r="J168" t="s">
        <v>4</v>
      </c>
      <c r="K168" s="30">
        <v>1</v>
      </c>
      <c r="L168" s="30">
        <v>2</v>
      </c>
      <c r="M168" s="30">
        <v>3</v>
      </c>
      <c r="N168" s="30">
        <v>4</v>
      </c>
      <c r="O168" s="30">
        <v>5</v>
      </c>
      <c r="P168" s="30">
        <v>6</v>
      </c>
      <c r="Q168" s="30">
        <v>7</v>
      </c>
      <c r="R168" s="30">
        <v>8</v>
      </c>
      <c r="S168" s="30">
        <v>9</v>
      </c>
      <c r="T168" s="30">
        <v>10</v>
      </c>
      <c r="U168" s="30">
        <v>11</v>
      </c>
    </row>
    <row r="169" spans="1:115" ht="24" customHeight="1">
      <c r="AG169" s="80" t="s">
        <v>24</v>
      </c>
    </row>
    <row r="170" spans="1:115" ht="24" customHeight="1">
      <c r="K170" s="30" t="s">
        <v>25</v>
      </c>
      <c r="L170" s="30" t="s">
        <v>26</v>
      </c>
      <c r="M170" s="30" t="s">
        <v>27</v>
      </c>
      <c r="N170" s="30" t="s">
        <v>28</v>
      </c>
      <c r="O170" s="30" t="s">
        <v>29</v>
      </c>
      <c r="P170" s="30" t="s">
        <v>30</v>
      </c>
      <c r="Q170" s="30" t="s">
        <v>31</v>
      </c>
      <c r="R170" s="30" t="s">
        <v>32</v>
      </c>
      <c r="S170" s="30" t="s">
        <v>33</v>
      </c>
      <c r="T170" s="30" t="s">
        <v>34</v>
      </c>
      <c r="U170" s="30" t="s">
        <v>35</v>
      </c>
    </row>
    <row r="171" spans="1:115" ht="24" customHeight="1" thickBot="1">
      <c r="J171" t="s">
        <v>5</v>
      </c>
      <c r="K171" s="16">
        <v>0.76705173070163801</v>
      </c>
      <c r="L171" s="16">
        <v>0.91536942954984002</v>
      </c>
      <c r="M171" s="16">
        <v>5.0697773801809287E-2</v>
      </c>
      <c r="N171" s="16">
        <v>0.62927242143025053</v>
      </c>
      <c r="O171" s="16">
        <v>0.14501725491789297</v>
      </c>
      <c r="P171" s="16">
        <v>0.25632641476359708</v>
      </c>
      <c r="Q171" s="16">
        <v>0.80815433287891292</v>
      </c>
      <c r="R171" s="16">
        <v>0.69400276387097648</v>
      </c>
      <c r="S171" s="16">
        <v>0.44624354807502398</v>
      </c>
      <c r="T171" s="16">
        <v>0.45273851795279385</v>
      </c>
      <c r="U171" s="16">
        <v>0.9061923919779622</v>
      </c>
    </row>
    <row r="172" spans="1:115" ht="24" customHeight="1">
      <c r="K172" s="17">
        <v>0.66929032058158699</v>
      </c>
      <c r="L172" s="17">
        <v>8.9538794433570379E-2</v>
      </c>
      <c r="M172" s="17">
        <v>0.85858092538938302</v>
      </c>
      <c r="N172" s="17">
        <v>0.83189183926520416</v>
      </c>
      <c r="O172" s="17">
        <v>0.8335883162137403</v>
      </c>
      <c r="P172" s="17">
        <v>0.4396564076444136</v>
      </c>
      <c r="Q172" s="17">
        <v>0.58816204292358032</v>
      </c>
      <c r="R172" s="17">
        <v>9.4469095649506674E-2</v>
      </c>
      <c r="S172" s="17">
        <v>0.19973427117997011</v>
      </c>
      <c r="T172" s="17">
        <v>0.89600037935726928</v>
      </c>
      <c r="U172" s="17">
        <v>0.18432695285030376</v>
      </c>
      <c r="AI172" s="22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4"/>
      <c r="BJ172" s="22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4"/>
      <c r="CK172" s="22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4"/>
    </row>
    <row r="173" spans="1:115" ht="24" customHeight="1">
      <c r="K173" s="17">
        <v>0.708489767393782</v>
      </c>
      <c r="L173" s="17">
        <v>0.96435971121687558</v>
      </c>
      <c r="M173" s="17">
        <v>0.70360360210245054</v>
      </c>
      <c r="N173" s="17">
        <v>0.21678178688216065</v>
      </c>
      <c r="O173" s="17">
        <v>0.16604541393273364</v>
      </c>
      <c r="P173" s="17">
        <v>0.14097428246785659</v>
      </c>
      <c r="Q173" s="17">
        <v>0.83936608642052568</v>
      </c>
      <c r="R173" s="17">
        <v>0.26753933727196455</v>
      </c>
      <c r="S173" s="17">
        <v>0.70295145849636564</v>
      </c>
      <c r="T173" s="17">
        <v>0.6213481635081668</v>
      </c>
      <c r="U173" s="17">
        <v>0.41218713428909637</v>
      </c>
      <c r="AI173" s="29" t="s">
        <v>36</v>
      </c>
      <c r="AJ173" s="30">
        <v>9</v>
      </c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46"/>
      <c r="BJ173" s="29" t="s">
        <v>36</v>
      </c>
      <c r="BK173" s="30">
        <v>10</v>
      </c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25"/>
      <c r="CK173" s="29" t="s">
        <v>36</v>
      </c>
      <c r="CL173" s="30">
        <v>11</v>
      </c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25"/>
    </row>
    <row r="174" spans="1:115" ht="24" customHeight="1">
      <c r="K174" s="18">
        <v>0.40816926023820121</v>
      </c>
      <c r="L174" s="18">
        <v>0.58882821655230466</v>
      </c>
      <c r="M174" s="18">
        <v>0.73879222581739046</v>
      </c>
      <c r="N174" s="18">
        <v>0.85860691376389853</v>
      </c>
      <c r="O174" s="18">
        <v>0.37912503278699616</v>
      </c>
      <c r="P174" s="18">
        <v>0.87877218002215907</v>
      </c>
      <c r="Q174" s="18">
        <v>0.84613421169605307</v>
      </c>
      <c r="R174" s="18">
        <v>0.69657379614119885</v>
      </c>
      <c r="S174" s="18">
        <v>0.80411326283137674</v>
      </c>
      <c r="T174" s="18">
        <v>0.45655751590977833</v>
      </c>
      <c r="U174" s="18">
        <v>0.35919403016514506</v>
      </c>
      <c r="AI174" s="29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46"/>
      <c r="BJ174" s="29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25"/>
      <c r="CK174" s="29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25"/>
    </row>
    <row r="175" spans="1:115" ht="24" customHeight="1"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AI175" s="29"/>
      <c r="AJ175" s="30"/>
      <c r="AK175" s="59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 t="s">
        <v>37</v>
      </c>
      <c r="BI175" s="46"/>
      <c r="BJ175" s="29"/>
      <c r="BK175" s="30"/>
      <c r="BL175" s="59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 t="s">
        <v>38</v>
      </c>
      <c r="CJ175" s="25"/>
      <c r="CK175" s="29"/>
      <c r="CL175" s="30"/>
      <c r="CM175" s="59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 t="s">
        <v>39</v>
      </c>
      <c r="DK175" s="25"/>
    </row>
    <row r="176" spans="1:115" ht="24" customHeight="1">
      <c r="D176" s="80" t="s">
        <v>7</v>
      </c>
      <c r="AI176" s="29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3" cm="1">
        <f t="array" ref="BH176:BH179">S178:S181</f>
        <v>1</v>
      </c>
      <c r="BI176" s="46"/>
      <c r="BJ176" s="29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3" cm="1">
        <f t="array" ref="CI176:CI179">T178:T181</f>
        <v>0</v>
      </c>
      <c r="CJ176" s="25"/>
      <c r="CK176" s="29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3" cm="1">
        <f t="array" ref="DJ176:DJ179">U178:U181</f>
        <v>1</v>
      </c>
      <c r="DK176" s="25"/>
    </row>
    <row r="177" spans="4:115" ht="24" customHeight="1">
      <c r="K177" s="30" t="s">
        <v>40</v>
      </c>
      <c r="L177" s="30" t="s">
        <v>41</v>
      </c>
      <c r="M177" s="30" t="s">
        <v>42</v>
      </c>
      <c r="N177" s="30" t="s">
        <v>43</v>
      </c>
      <c r="O177" s="30" t="s">
        <v>44</v>
      </c>
      <c r="P177" s="30" t="s">
        <v>45</v>
      </c>
      <c r="Q177" s="30" t="s">
        <v>46</v>
      </c>
      <c r="R177" s="30" t="s">
        <v>47</v>
      </c>
      <c r="S177" s="30" t="s">
        <v>37</v>
      </c>
      <c r="T177" s="30" t="s">
        <v>38</v>
      </c>
      <c r="U177" s="30" t="s">
        <v>39</v>
      </c>
      <c r="AI177" s="29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6">
        <v>1</v>
      </c>
      <c r="BI177" s="46"/>
      <c r="BJ177" s="29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6">
        <v>1</v>
      </c>
      <c r="CJ177" s="25"/>
      <c r="CK177" s="29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6">
        <v>0</v>
      </c>
      <c r="DK177" s="25"/>
    </row>
    <row r="178" spans="4:115" ht="24" customHeight="1">
      <c r="D178" t="s">
        <v>12</v>
      </c>
      <c r="E178" s="1">
        <v>0.12146862866032326</v>
      </c>
      <c r="F178" s="1">
        <v>0.98748232504513278</v>
      </c>
      <c r="G178" s="1">
        <v>0.27011782064375356</v>
      </c>
      <c r="H178" s="1">
        <v>0.30506171794410397</v>
      </c>
      <c r="J178" t="s">
        <v>6</v>
      </c>
      <c r="K178" s="16">
        <v>1.0699776113950112</v>
      </c>
      <c r="L178" s="16">
        <v>0.63972633705995263</v>
      </c>
      <c r="M178" s="16">
        <v>1.269424774711357</v>
      </c>
      <c r="N178" s="16">
        <v>1.2184000696879371</v>
      </c>
      <c r="O178" s="16">
        <v>1.0012771348691785</v>
      </c>
      <c r="P178" s="16">
        <v>0.77144796659852721</v>
      </c>
      <c r="Q178" s="16">
        <v>1.1638159144276394</v>
      </c>
      <c r="R178" s="16">
        <v>0.4623512678768249</v>
      </c>
      <c r="S178" s="33">
        <v>1</v>
      </c>
      <c r="T178" s="33">
        <v>0</v>
      </c>
      <c r="U178" s="33">
        <v>1</v>
      </c>
      <c r="AB178" t="s">
        <v>48</v>
      </c>
      <c r="AI178" s="29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6">
        <v>0</v>
      </c>
      <c r="BI178" s="46"/>
      <c r="BJ178" s="29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6">
        <v>1</v>
      </c>
      <c r="CJ178" s="25"/>
      <c r="CK178" s="29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6">
        <v>1</v>
      </c>
      <c r="DK178" s="25"/>
    </row>
    <row r="179" spans="4:115" ht="24" customHeight="1">
      <c r="E179" s="1">
        <v>0.92861460469751544</v>
      </c>
      <c r="F179" s="1">
        <v>0.1047650286852424</v>
      </c>
      <c r="G179" s="1">
        <v>0.89703896364515368</v>
      </c>
      <c r="H179" s="1">
        <v>0.233403422128039</v>
      </c>
      <c r="K179" s="17">
        <v>1.5132246881657121</v>
      </c>
      <c r="L179" s="17">
        <v>1.8619087120608737</v>
      </c>
      <c r="M179" s="17">
        <v>0.94062442824938097</v>
      </c>
      <c r="N179" s="17">
        <v>1.0663682346543446</v>
      </c>
      <c r="O179" s="17">
        <v>0.45943433080885326</v>
      </c>
      <c r="P179" s="17">
        <v>0.61565692681142103</v>
      </c>
      <c r="Q179" s="17">
        <v>1.7625174345304218</v>
      </c>
      <c r="R179" s="17">
        <v>1.0569340773714486</v>
      </c>
      <c r="S179" s="36">
        <v>1</v>
      </c>
      <c r="T179" s="36">
        <v>1</v>
      </c>
      <c r="U179" s="36">
        <v>0</v>
      </c>
      <c r="AB179" t="s">
        <v>49</v>
      </c>
      <c r="AC179" t="s">
        <v>50</v>
      </c>
      <c r="AD179" t="s">
        <v>51</v>
      </c>
      <c r="AI179" s="29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8">
        <v>0</v>
      </c>
      <c r="BI179" s="46"/>
      <c r="BJ179" s="29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8">
        <v>0</v>
      </c>
      <c r="CJ179" s="25"/>
      <c r="CK179" s="29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8">
        <v>0</v>
      </c>
      <c r="DK179" s="25"/>
    </row>
    <row r="180" spans="4:115" ht="24" customHeight="1">
      <c r="E180" s="1">
        <v>0.33581111110733453</v>
      </c>
      <c r="F180" s="1">
        <v>0.9462834809898566</v>
      </c>
      <c r="G180" s="1">
        <v>0.45347772862822655</v>
      </c>
      <c r="H180" s="1">
        <v>0.97614786757751415</v>
      </c>
      <c r="K180" s="17">
        <v>1.6106407517827668</v>
      </c>
      <c r="L180" s="17">
        <v>1.404219366671257</v>
      </c>
      <c r="M180" s="17">
        <v>1.8697248416905605</v>
      </c>
      <c r="N180" s="17">
        <v>1.9349551967778575</v>
      </c>
      <c r="O180" s="17">
        <v>1.2828892485425558</v>
      </c>
      <c r="P180" s="17">
        <v>1.4238571410367657</v>
      </c>
      <c r="Q180" s="17">
        <v>2.0345411626231322</v>
      </c>
      <c r="R180" s="17">
        <v>1.1237305406226494</v>
      </c>
      <c r="S180" s="36">
        <v>0</v>
      </c>
      <c r="T180" s="36">
        <v>1</v>
      </c>
      <c r="U180" s="36">
        <v>1</v>
      </c>
      <c r="AB180" s="67">
        <v>0.4</v>
      </c>
      <c r="AC180" s="67">
        <v>0.4</v>
      </c>
      <c r="AD180" s="67">
        <v>0.5</v>
      </c>
      <c r="AI180" s="29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46"/>
      <c r="BJ180" s="29"/>
      <c r="BK180" s="30"/>
      <c r="BL180" s="30"/>
      <c r="BM180" s="30"/>
      <c r="BN180" s="30"/>
      <c r="BO180" s="30"/>
      <c r="BP180" s="30"/>
      <c r="BQ180" s="30"/>
      <c r="BR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25"/>
      <c r="CK180" s="29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25"/>
    </row>
    <row r="181" spans="4:115" ht="24" customHeight="1">
      <c r="E181" s="1">
        <v>6.2744122366391597E-3</v>
      </c>
      <c r="F181" s="1">
        <v>0.8022602173026494</v>
      </c>
      <c r="G181" s="1">
        <v>0.34233798842252461</v>
      </c>
      <c r="H181" s="1">
        <v>0.59543227211419092</v>
      </c>
      <c r="K181" s="18">
        <v>1.0273379086119239</v>
      </c>
      <c r="L181" s="18">
        <v>0.75832110434950395</v>
      </c>
      <c r="M181" s="18">
        <v>1.3698943939364532</v>
      </c>
      <c r="N181" s="18">
        <v>1.2567969486856754</v>
      </c>
      <c r="O181" s="18">
        <v>0.95225157442561126</v>
      </c>
      <c r="P181" s="18">
        <v>0.92583731082936582</v>
      </c>
      <c r="Q181" s="18">
        <v>1.2680922155593706</v>
      </c>
      <c r="R181" s="18">
        <v>0.58649465331519246</v>
      </c>
      <c r="S181" s="38">
        <v>0</v>
      </c>
      <c r="T181" s="38">
        <v>0</v>
      </c>
      <c r="U181" s="38">
        <v>0</v>
      </c>
      <c r="AI181" s="29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W181" s="30" t="s">
        <v>52</v>
      </c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46"/>
      <c r="BJ181" s="29"/>
      <c r="BK181" s="30"/>
      <c r="BL181" s="30"/>
      <c r="BM181" s="30"/>
      <c r="BN181" s="30"/>
      <c r="BO181" s="30"/>
      <c r="BP181" s="30"/>
      <c r="BQ181" s="30"/>
      <c r="BR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25"/>
      <c r="CK181" s="29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25"/>
    </row>
    <row r="182" spans="4:115" ht="24" customHeight="1">
      <c r="AB182" t="s">
        <v>53</v>
      </c>
      <c r="AI182" s="29"/>
      <c r="AJ182" s="30"/>
      <c r="AK182" s="59" t="s">
        <v>54</v>
      </c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 t="s">
        <v>55</v>
      </c>
      <c r="AW182" s="40" cm="1">
        <f t="array" ref="AW182:AZ182">TRANSPOSE(S184:S187)</f>
        <v>1</v>
      </c>
      <c r="AX182" s="41">
        <v>0</v>
      </c>
      <c r="AY182" s="41">
        <v>1</v>
      </c>
      <c r="AZ182" s="42">
        <v>0</v>
      </c>
      <c r="BA182" s="30"/>
      <c r="BB182" s="30"/>
      <c r="BC182" s="59"/>
      <c r="BD182" s="30"/>
      <c r="BE182" s="30"/>
      <c r="BF182" s="30"/>
      <c r="BG182" s="30"/>
      <c r="BH182" s="30" t="s">
        <v>56</v>
      </c>
      <c r="BI182" s="46"/>
      <c r="BJ182" s="29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 t="s">
        <v>57</v>
      </c>
      <c r="BX182" s="40" cm="1">
        <f t="array" ref="BX182:CA182">TRANSPOSE(T184:T187)</f>
        <v>1</v>
      </c>
      <c r="BY182" s="41">
        <v>1</v>
      </c>
      <c r="BZ182" s="41">
        <v>0</v>
      </c>
      <c r="CA182" s="42">
        <v>0</v>
      </c>
      <c r="CB182" s="30"/>
      <c r="CC182" s="30"/>
      <c r="CD182" s="30"/>
      <c r="CE182" s="30"/>
      <c r="CF182" s="30"/>
      <c r="CG182" s="30"/>
      <c r="CH182" s="30"/>
      <c r="CI182" s="30"/>
      <c r="CJ182" s="25"/>
      <c r="CK182" s="29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 t="s">
        <v>58</v>
      </c>
      <c r="CY182" s="40" cm="1">
        <f t="array" ref="CY182:DB182">TRANSPOSE(U184:U187)</f>
        <v>0</v>
      </c>
      <c r="CZ182" s="41">
        <v>1</v>
      </c>
      <c r="DA182" s="41">
        <v>1</v>
      </c>
      <c r="DB182" s="42">
        <v>0</v>
      </c>
      <c r="DC182" s="30"/>
      <c r="DD182" s="30"/>
      <c r="DE182" s="30" t="s">
        <v>59</v>
      </c>
      <c r="DF182" s="30"/>
      <c r="DG182" s="30"/>
      <c r="DH182" s="30"/>
      <c r="DI182" s="30"/>
      <c r="DJ182" s="30"/>
      <c r="DK182" s="25"/>
    </row>
    <row r="183" spans="4:115" ht="24" customHeight="1" thickBot="1">
      <c r="K183" s="30" t="s">
        <v>60</v>
      </c>
      <c r="L183" s="30" t="s">
        <v>61</v>
      </c>
      <c r="M183" s="30" t="s">
        <v>62</v>
      </c>
      <c r="N183" s="30" t="s">
        <v>63</v>
      </c>
      <c r="O183" s="30" t="s">
        <v>64</v>
      </c>
      <c r="P183" s="30" t="s">
        <v>65</v>
      </c>
      <c r="Q183" s="30" t="s">
        <v>66</v>
      </c>
      <c r="R183" s="30" t="s">
        <v>67</v>
      </c>
      <c r="S183" s="30" t="s">
        <v>55</v>
      </c>
      <c r="T183" s="30" t="s">
        <v>57</v>
      </c>
      <c r="U183" s="30" t="s">
        <v>58</v>
      </c>
      <c r="AB183" t="s">
        <v>68</v>
      </c>
      <c r="AI183" s="29"/>
      <c r="AJ183" s="30"/>
      <c r="AK183" s="30" t="s">
        <v>69</v>
      </c>
      <c r="AL183" s="30"/>
      <c r="AM183" s="30"/>
      <c r="AN183" s="30"/>
      <c r="AO183" s="30"/>
      <c r="AP183" s="30"/>
      <c r="AQ183" s="30"/>
      <c r="AR183" s="30"/>
      <c r="AS183" s="30"/>
      <c r="AT183" s="30" t="s">
        <v>70</v>
      </c>
      <c r="AU183" s="30"/>
      <c r="AV183" s="30"/>
      <c r="AX183" s="30"/>
      <c r="AY183" s="30"/>
      <c r="AZ183" s="30"/>
      <c r="BA183" s="30"/>
      <c r="BB183" s="30"/>
      <c r="BC183" s="30" t="s">
        <v>71</v>
      </c>
      <c r="BD183" s="30"/>
      <c r="BE183" s="30"/>
      <c r="BF183" s="30"/>
      <c r="BG183" s="30"/>
      <c r="BH183" s="30" t="s">
        <v>72</v>
      </c>
      <c r="BI183" s="46"/>
      <c r="BJ183" s="29"/>
      <c r="BK183" s="30"/>
      <c r="BL183" s="30" t="s">
        <v>69</v>
      </c>
      <c r="BM183" s="30"/>
      <c r="BN183" s="30"/>
      <c r="BO183" s="30"/>
      <c r="BP183" s="30"/>
      <c r="BQ183" s="30"/>
      <c r="BR183" s="30"/>
      <c r="BS183" s="30"/>
      <c r="BT183" s="30"/>
      <c r="BU183" s="30" t="s">
        <v>73</v>
      </c>
      <c r="BV183" s="30"/>
      <c r="BW183" s="30"/>
      <c r="BX183" s="30"/>
      <c r="BY183" s="30"/>
      <c r="BZ183" s="30"/>
      <c r="CA183" s="30"/>
      <c r="CB183" s="30"/>
      <c r="CC183" s="30"/>
      <c r="CD183" s="30" t="s">
        <v>74</v>
      </c>
      <c r="CE183" s="30"/>
      <c r="CF183" s="30"/>
      <c r="CG183" s="30"/>
      <c r="CH183" s="30"/>
      <c r="CI183" s="30" t="s">
        <v>75</v>
      </c>
      <c r="CJ183" s="25"/>
      <c r="CK183" s="29"/>
      <c r="CL183" s="30"/>
      <c r="CM183" s="30" t="s">
        <v>69</v>
      </c>
      <c r="CN183" s="30"/>
      <c r="CO183" s="30"/>
      <c r="CP183" s="30"/>
      <c r="CQ183" s="30"/>
      <c r="CR183" s="30"/>
      <c r="CS183" s="30"/>
      <c r="CT183" s="30"/>
      <c r="CU183" s="30"/>
      <c r="CV183" s="30" t="s">
        <v>76</v>
      </c>
      <c r="CW183" s="30"/>
      <c r="CX183" s="30"/>
      <c r="CY183" s="30"/>
      <c r="CZ183" s="30"/>
      <c r="DA183" s="30"/>
      <c r="DB183" s="30"/>
      <c r="DC183" s="30"/>
      <c r="DD183" s="30"/>
      <c r="DE183" s="30" t="s">
        <v>77</v>
      </c>
      <c r="DF183" s="30"/>
      <c r="DG183" s="30"/>
      <c r="DH183" s="30"/>
      <c r="DI183" s="30"/>
      <c r="DJ183" s="30" t="s">
        <v>78</v>
      </c>
      <c r="DK183" s="25"/>
    </row>
    <row r="184" spans="4:115" ht="24" customHeight="1" thickTop="1">
      <c r="D184" t="s">
        <v>14</v>
      </c>
      <c r="E184" s="1">
        <v>0.60170758152176962</v>
      </c>
      <c r="F184" s="1">
        <v>0.87321196132344059</v>
      </c>
      <c r="G184" s="1">
        <v>0.28713961747174377</v>
      </c>
      <c r="H184" s="1">
        <v>6.8621101744880786E-2</v>
      </c>
      <c r="J184" t="s">
        <v>15</v>
      </c>
      <c r="K184" s="16">
        <v>1.2774176604404459</v>
      </c>
      <c r="L184" s="16">
        <v>0.94628299149753781</v>
      </c>
      <c r="M184" s="16">
        <v>1.032957574332563</v>
      </c>
      <c r="N184" s="16">
        <v>1.2262210831393123</v>
      </c>
      <c r="O184" s="16">
        <v>0.88885146436136608</v>
      </c>
      <c r="P184" s="16">
        <v>0.63892839785219169</v>
      </c>
      <c r="Q184" s="16">
        <v>1.2989406390143747</v>
      </c>
      <c r="R184" s="16">
        <v>0.62469907321552531</v>
      </c>
      <c r="S184" s="31">
        <v>1</v>
      </c>
      <c r="T184" s="31">
        <v>1</v>
      </c>
      <c r="U184" s="31">
        <v>0</v>
      </c>
      <c r="Y184" t="s">
        <v>79</v>
      </c>
      <c r="AB184" s="77">
        <v>1</v>
      </c>
      <c r="AC184" s="78">
        <v>0</v>
      </c>
      <c r="AD184" s="78">
        <v>0</v>
      </c>
      <c r="AE184" s="79">
        <v>0</v>
      </c>
      <c r="AI184" s="29"/>
      <c r="AJ184" s="30"/>
      <c r="AK184" s="30" cm="1">
        <f t="array" ref="AK184:AN189">AB184:AE189</f>
        <v>1</v>
      </c>
      <c r="AL184" s="30">
        <v>0</v>
      </c>
      <c r="AM184" s="30">
        <v>0</v>
      </c>
      <c r="AN184" s="30">
        <v>0</v>
      </c>
      <c r="AO184" s="30"/>
      <c r="AP184" s="30"/>
      <c r="AQ184" s="30"/>
      <c r="AR184" s="30"/>
      <c r="AS184" s="30"/>
      <c r="AT184" s="32" cm="1">
        <f t="array" ref="AT184:AT189">S191:S196</f>
        <v>0.38845159981387589</v>
      </c>
      <c r="AU184" s="30"/>
      <c r="AV184" s="30"/>
      <c r="AW184" s="30" cm="1">
        <f t="array" ref="AW184:AZ189">MMULT(_xlfn.ANCHORARRAY(AT184),_xlfn.ANCHORARRAY(AW182))</f>
        <v>0.38845159981387589</v>
      </c>
      <c r="AX184" s="30">
        <v>0</v>
      </c>
      <c r="AY184" s="30">
        <v>0.38845159981387589</v>
      </c>
      <c r="AZ184" s="30">
        <v>0</v>
      </c>
      <c r="BA184" s="30"/>
      <c r="BB184" s="30"/>
      <c r="BC184" s="50" cm="1">
        <f t="array" ref="BC184:BF189">_xlfn.ANCHORARRAY(AK184)+_xlfn.ANCHORARRAY(AW184)</f>
        <v>1.3884515998138758</v>
      </c>
      <c r="BD184" s="51">
        <v>0</v>
      </c>
      <c r="BE184" s="51">
        <v>0.38845159981387589</v>
      </c>
      <c r="BF184" s="52">
        <v>0</v>
      </c>
      <c r="BG184" s="30"/>
      <c r="BH184" s="43" cm="1">
        <f t="array" ref="BH184:BH189">MMULT(_xlfn.ANCHORARRAY(BC184),_xlfn.ANCHORARRAY(BH176))</f>
        <v>1.3884515998138758</v>
      </c>
      <c r="BI184" s="46"/>
      <c r="BJ184" s="29"/>
      <c r="BK184" s="30"/>
      <c r="BL184" s="30" cm="1">
        <f t="array" ref="BL184:BO189">_xlfn.ANCHORARRAY(BC184)</f>
        <v>1.3884515998138758</v>
      </c>
      <c r="BM184" s="30">
        <v>0</v>
      </c>
      <c r="BN184" s="30">
        <v>0.38845159981387589</v>
      </c>
      <c r="BO184" s="30">
        <v>0</v>
      </c>
      <c r="BP184" s="30"/>
      <c r="BQ184" s="30"/>
      <c r="BR184" s="30"/>
      <c r="BS184" s="30"/>
      <c r="BT184" s="30"/>
      <c r="BU184" s="32" cm="1">
        <f t="array" ref="BU184:BU189">T191:T196</f>
        <v>0.86257633778678588</v>
      </c>
      <c r="BV184" s="30"/>
      <c r="BW184" s="30"/>
      <c r="BX184" s="30" cm="1">
        <f t="array" ref="BX184:CA189">MMULT(_xlfn.ANCHORARRAY(BU184),_xlfn.ANCHORARRAY(BX182))</f>
        <v>0.86257633778678588</v>
      </c>
      <c r="BY184" s="30">
        <v>0.86257633778678588</v>
      </c>
      <c r="BZ184" s="30">
        <v>0</v>
      </c>
      <c r="CA184" s="30">
        <v>0</v>
      </c>
      <c r="CB184" s="30"/>
      <c r="CC184" s="30"/>
      <c r="CD184" s="30" cm="1">
        <f t="array" ref="CD184:CG189">_xlfn.ANCHORARRAY(BL184)+_xlfn.ANCHORARRAY(BX184)</f>
        <v>2.2510279376006617</v>
      </c>
      <c r="CE184" s="30">
        <v>0.86257633778678588</v>
      </c>
      <c r="CF184" s="30">
        <v>0.38845159981387589</v>
      </c>
      <c r="CG184" s="30">
        <v>0</v>
      </c>
      <c r="CH184" s="30"/>
      <c r="CI184" s="43" cm="1">
        <f t="array" ref="CI184:CI189">MMULT(_xlfn.ANCHORARRAY(CD184),_xlfn.ANCHORARRAY(CI176))</f>
        <v>1.2510279376006617</v>
      </c>
      <c r="CJ184" s="25"/>
      <c r="CK184" s="29"/>
      <c r="CL184" s="30"/>
      <c r="CM184" s="30" cm="1">
        <f t="array" ref="CM184:CP189">_xlfn.ANCHORARRAY(CD184)</f>
        <v>2.2510279376006617</v>
      </c>
      <c r="CN184" s="30">
        <v>0.86257633778678588</v>
      </c>
      <c r="CO184" s="30">
        <v>0.38845159981387589</v>
      </c>
      <c r="CP184" s="30">
        <v>0</v>
      </c>
      <c r="CQ184" s="30"/>
      <c r="CR184" s="30"/>
      <c r="CS184" s="30"/>
      <c r="CT184" s="30"/>
      <c r="CU184" s="30"/>
      <c r="CV184" s="32" cm="1">
        <f t="array" ref="CV184:CV189">U191:U196</f>
        <v>0.27253403203102849</v>
      </c>
      <c r="CW184" s="30"/>
      <c r="CX184" s="30"/>
      <c r="CY184" s="30" cm="1">
        <f t="array" ref="CY184:DB189">MMULT(_xlfn.ANCHORARRAY(CV184),_xlfn.ANCHORARRAY(CY182))</f>
        <v>0</v>
      </c>
      <c r="CZ184" s="30">
        <v>0.27253403203102849</v>
      </c>
      <c r="DA184" s="30">
        <v>0.27253403203102849</v>
      </c>
      <c r="DB184" s="30">
        <v>0</v>
      </c>
      <c r="DC184" s="30"/>
      <c r="DD184" s="30"/>
      <c r="DE184" s="69" cm="1">
        <f t="array" ref="DE184:DH189">_xlfn.ANCHORARRAY(CM184)+_xlfn.ANCHORARRAY(CY184)</f>
        <v>2.2510279376006617</v>
      </c>
      <c r="DF184" s="70">
        <v>1.1351103698178144</v>
      </c>
      <c r="DG184" s="70">
        <v>0.66098563184490433</v>
      </c>
      <c r="DH184" s="71">
        <v>0</v>
      </c>
      <c r="DI184" s="30"/>
      <c r="DJ184" s="43" cm="1">
        <f t="array" ref="DJ184:DJ189">MMULT(_xlfn.ANCHORARRAY(DE184),_xlfn.ANCHORARRAY(DJ176))</f>
        <v>2.9120135694455662</v>
      </c>
      <c r="DK184" s="25"/>
    </row>
    <row r="185" spans="4:115" ht="24" customHeight="1">
      <c r="E185" s="1">
        <v>0.17074104970338988</v>
      </c>
      <c r="F185" s="1">
        <v>4.1248709384214433E-2</v>
      </c>
      <c r="G185" s="1">
        <v>0.45339152549605077</v>
      </c>
      <c r="H185" s="1">
        <v>0.94322872445867945</v>
      </c>
      <c r="K185" s="17">
        <v>0.86479480673886755</v>
      </c>
      <c r="L185" s="17">
        <v>1.1526167051973957</v>
      </c>
      <c r="M185" s="17">
        <v>1.0599295054902347</v>
      </c>
      <c r="N185" s="17">
        <v>1.0499068276365329</v>
      </c>
      <c r="O185" s="17">
        <v>0.49203004514198107</v>
      </c>
      <c r="P185" s="17">
        <v>0.95470040794716204</v>
      </c>
      <c r="Q185" s="17">
        <v>1.3409056078882395</v>
      </c>
      <c r="R185" s="17">
        <v>0.90071997015416205</v>
      </c>
      <c r="S185" s="34">
        <v>0</v>
      </c>
      <c r="T185" s="34">
        <v>1</v>
      </c>
      <c r="U185" s="34">
        <v>1</v>
      </c>
      <c r="AB185" s="29">
        <v>0</v>
      </c>
      <c r="AC185" s="30">
        <v>1</v>
      </c>
      <c r="AD185" s="30">
        <v>0</v>
      </c>
      <c r="AE185" s="46">
        <v>0</v>
      </c>
      <c r="AI185" s="29"/>
      <c r="AJ185" s="30"/>
      <c r="AK185" s="30">
        <v>0</v>
      </c>
      <c r="AL185" s="30">
        <v>1</v>
      </c>
      <c r="AM185" s="30">
        <v>0</v>
      </c>
      <c r="AN185" s="30">
        <v>0</v>
      </c>
      <c r="AO185" s="30"/>
      <c r="AP185" s="30"/>
      <c r="AQ185" s="30"/>
      <c r="AR185" s="30"/>
      <c r="AS185" s="30"/>
      <c r="AT185" s="35">
        <v>1.0330562342350897</v>
      </c>
      <c r="AU185" s="30"/>
      <c r="AV185" s="30"/>
      <c r="AW185" s="30">
        <v>1.0330562342350897</v>
      </c>
      <c r="AX185" s="30">
        <v>0</v>
      </c>
      <c r="AY185" s="30">
        <v>1.0330562342350897</v>
      </c>
      <c r="AZ185" s="30">
        <v>0</v>
      </c>
      <c r="BA185" s="30"/>
      <c r="BB185" s="30"/>
      <c r="BC185" s="53">
        <v>1.0330562342350897</v>
      </c>
      <c r="BD185" s="30">
        <v>1</v>
      </c>
      <c r="BE185" s="30">
        <v>1.0330562342350897</v>
      </c>
      <c r="BF185" s="54">
        <v>0</v>
      </c>
      <c r="BG185" s="30"/>
      <c r="BH185" s="44">
        <v>2.0330562342350897</v>
      </c>
      <c r="BI185" s="46"/>
      <c r="BJ185" s="29"/>
      <c r="BK185" s="30"/>
      <c r="BL185" s="30">
        <v>1.0330562342350897</v>
      </c>
      <c r="BM185" s="30">
        <v>1</v>
      </c>
      <c r="BN185" s="30">
        <v>1.0330562342350897</v>
      </c>
      <c r="BO185" s="30">
        <v>0</v>
      </c>
      <c r="BP185" s="30"/>
      <c r="BQ185" s="30"/>
      <c r="BR185" s="30"/>
      <c r="BS185" s="30"/>
      <c r="BT185" s="30"/>
      <c r="BU185" s="35">
        <v>1.0912766382467924</v>
      </c>
      <c r="BV185" s="30"/>
      <c r="BW185" s="30"/>
      <c r="BX185" s="30">
        <v>1.0912766382467924</v>
      </c>
      <c r="BY185" s="30">
        <v>1.0912766382467924</v>
      </c>
      <c r="BZ185" s="30">
        <v>0</v>
      </c>
      <c r="CA185" s="30">
        <v>0</v>
      </c>
      <c r="CB185" s="30"/>
      <c r="CC185" s="30"/>
      <c r="CD185" s="30">
        <v>2.1243328724818822</v>
      </c>
      <c r="CE185" s="30">
        <v>2.0912766382467924</v>
      </c>
      <c r="CF185" s="30">
        <v>1.0330562342350897</v>
      </c>
      <c r="CG185" s="30">
        <v>0</v>
      </c>
      <c r="CH185" s="30"/>
      <c r="CI185" s="44">
        <v>3.1243328724818822</v>
      </c>
      <c r="CJ185" s="25"/>
      <c r="CK185" s="29"/>
      <c r="CL185" s="30"/>
      <c r="CM185" s="30">
        <v>2.1243328724818822</v>
      </c>
      <c r="CN185" s="30">
        <v>2.0912766382467924</v>
      </c>
      <c r="CO185" s="30">
        <v>1.0330562342350897</v>
      </c>
      <c r="CP185" s="30">
        <v>0</v>
      </c>
      <c r="CQ185" s="30"/>
      <c r="CR185" s="30"/>
      <c r="CS185" s="30"/>
      <c r="CT185" s="30"/>
      <c r="CU185" s="30"/>
      <c r="CV185" s="35">
        <v>1.0776210579384924</v>
      </c>
      <c r="CW185" s="30"/>
      <c r="CX185" s="30"/>
      <c r="CY185" s="30">
        <v>0</v>
      </c>
      <c r="CZ185" s="30">
        <v>1.0776210579384924</v>
      </c>
      <c r="DA185" s="30">
        <v>1.0776210579384924</v>
      </c>
      <c r="DB185" s="30">
        <v>0</v>
      </c>
      <c r="DC185" s="30"/>
      <c r="DD185" s="30"/>
      <c r="DE185" s="72">
        <v>2.1243328724818822</v>
      </c>
      <c r="DF185">
        <v>3.1688976961852848</v>
      </c>
      <c r="DG185">
        <v>2.1106772921735821</v>
      </c>
      <c r="DH185" s="73">
        <v>0</v>
      </c>
      <c r="DI185" s="30"/>
      <c r="DJ185" s="44">
        <v>4.2350101646554643</v>
      </c>
      <c r="DK185" s="25"/>
    </row>
    <row r="186" spans="4:115" ht="24" customHeight="1">
      <c r="E186" s="1">
        <v>0.20067192708166903</v>
      </c>
      <c r="F186" s="1">
        <v>0.18209917601432779</v>
      </c>
      <c r="G186" s="1">
        <v>0.6915652455326613</v>
      </c>
      <c r="H186" s="1">
        <v>0.85034232413384792</v>
      </c>
      <c r="K186" s="17">
        <v>1.1128534621995039</v>
      </c>
      <c r="L186" s="17">
        <v>1.3676171027552644</v>
      </c>
      <c r="M186" s="17">
        <v>1.2813345952218098</v>
      </c>
      <c r="N186" s="17">
        <v>1.1577926761705482</v>
      </c>
      <c r="O186" s="17">
        <v>0.61811393649553925</v>
      </c>
      <c r="P186" s="17">
        <v>0.97624867738689836</v>
      </c>
      <c r="Q186" s="17">
        <v>1.5692578564874826</v>
      </c>
      <c r="R186" s="17">
        <v>0.933816704714163</v>
      </c>
      <c r="S186" s="34">
        <v>1</v>
      </c>
      <c r="T186" s="34">
        <v>0</v>
      </c>
      <c r="U186" s="34">
        <v>1</v>
      </c>
      <c r="AB186" s="29">
        <v>0</v>
      </c>
      <c r="AC186" s="30">
        <v>0</v>
      </c>
      <c r="AD186" s="30">
        <v>1</v>
      </c>
      <c r="AE186" s="46">
        <v>0</v>
      </c>
      <c r="AI186" s="29"/>
      <c r="AJ186" s="30"/>
      <c r="AK186" s="30">
        <v>0</v>
      </c>
      <c r="AL186" s="30">
        <v>0</v>
      </c>
      <c r="AM186" s="30">
        <v>1</v>
      </c>
      <c r="AN186" s="30">
        <v>0</v>
      </c>
      <c r="AO186" s="30"/>
      <c r="AP186" s="30"/>
      <c r="AQ186" s="30"/>
      <c r="AR186" s="30"/>
      <c r="AS186" s="30"/>
      <c r="AT186" s="35">
        <v>1.2881191374609058</v>
      </c>
      <c r="AU186" s="30"/>
      <c r="AV186" s="30"/>
      <c r="AW186" s="30">
        <v>1.2881191374609058</v>
      </c>
      <c r="AX186" s="30">
        <v>0</v>
      </c>
      <c r="AY186" s="30">
        <v>1.2881191374609058</v>
      </c>
      <c r="AZ186" s="30">
        <v>0</v>
      </c>
      <c r="BA186" s="30"/>
      <c r="BB186" s="30"/>
      <c r="BC186" s="53">
        <v>1.2881191374609058</v>
      </c>
      <c r="BD186" s="30">
        <v>0</v>
      </c>
      <c r="BE186" s="30">
        <v>2.2881191374609058</v>
      </c>
      <c r="BF186" s="54">
        <v>0</v>
      </c>
      <c r="BG186" s="30"/>
      <c r="BH186" s="44">
        <v>1.2881191374609058</v>
      </c>
      <c r="BI186" s="46"/>
      <c r="BJ186" s="29"/>
      <c r="BK186" s="30"/>
      <c r="BL186" s="30">
        <v>1.2881191374609058</v>
      </c>
      <c r="BM186" s="30">
        <v>0</v>
      </c>
      <c r="BN186" s="30">
        <v>2.2881191374609058</v>
      </c>
      <c r="BO186" s="30">
        <v>0</v>
      </c>
      <c r="BP186" s="30"/>
      <c r="BQ186" s="30"/>
      <c r="BR186" s="30"/>
      <c r="BS186" s="30"/>
      <c r="BT186" s="30"/>
      <c r="BU186" s="35">
        <v>1.2335558297727445</v>
      </c>
      <c r="BV186" s="30"/>
      <c r="BW186" s="30"/>
      <c r="BX186" s="30">
        <v>1.2335558297727445</v>
      </c>
      <c r="BY186" s="30">
        <v>1.2335558297727445</v>
      </c>
      <c r="BZ186" s="30">
        <v>0</v>
      </c>
      <c r="CA186" s="30">
        <v>0</v>
      </c>
      <c r="CB186" s="30"/>
      <c r="CC186" s="30"/>
      <c r="CD186" s="30">
        <v>2.5216749672336505</v>
      </c>
      <c r="CE186" s="30">
        <v>1.2335558297727445</v>
      </c>
      <c r="CF186" s="30">
        <v>2.2881191374609058</v>
      </c>
      <c r="CG186" s="30">
        <v>0</v>
      </c>
      <c r="CH186" s="30"/>
      <c r="CI186" s="44">
        <v>3.5216749672336505</v>
      </c>
      <c r="CJ186" s="25"/>
      <c r="CK186" s="29"/>
      <c r="CL186" s="30"/>
      <c r="CM186" s="30">
        <v>2.5216749672336505</v>
      </c>
      <c r="CN186" s="30">
        <v>1.2335558297727445</v>
      </c>
      <c r="CO186" s="30">
        <v>2.2881191374609058</v>
      </c>
      <c r="CP186" s="30">
        <v>0</v>
      </c>
      <c r="CQ186" s="30"/>
      <c r="CR186" s="30"/>
      <c r="CS186" s="30"/>
      <c r="CT186" s="30"/>
      <c r="CU186" s="30"/>
      <c r="CV186" s="35">
        <v>1.2953086243519112</v>
      </c>
      <c r="CW186" s="30"/>
      <c r="CX186" s="30"/>
      <c r="CY186" s="30">
        <v>0</v>
      </c>
      <c r="CZ186" s="30">
        <v>1.2953086243519112</v>
      </c>
      <c r="DA186" s="30">
        <v>1.2953086243519112</v>
      </c>
      <c r="DB186" s="30">
        <v>0</v>
      </c>
      <c r="DC186" s="30"/>
      <c r="DD186" s="30"/>
      <c r="DE186" s="72">
        <v>2.5216749672336505</v>
      </c>
      <c r="DF186">
        <v>2.5288644541246557</v>
      </c>
      <c r="DG186">
        <v>3.5834277618128167</v>
      </c>
      <c r="DH186" s="73">
        <v>0</v>
      </c>
      <c r="DI186" s="30"/>
      <c r="DJ186" s="44">
        <v>6.1051027290464672</v>
      </c>
      <c r="DK186" s="25"/>
    </row>
    <row r="187" spans="4:115" ht="24" customHeight="1">
      <c r="E187" s="1">
        <v>0.13205523535211383</v>
      </c>
      <c r="F187" s="1">
        <v>0.39727178592484935</v>
      </c>
      <c r="G187" s="1">
        <v>0.1665472398055925</v>
      </c>
      <c r="H187" s="1">
        <v>0.93013924511109258</v>
      </c>
      <c r="K187" s="18">
        <v>0.86483462057016736</v>
      </c>
      <c r="L187" s="18">
        <v>0.86475424315447735</v>
      </c>
      <c r="M187" s="18">
        <v>1.1521477651048431</v>
      </c>
      <c r="N187" s="18">
        <v>1.2483142692546272</v>
      </c>
      <c r="O187" s="18">
        <v>0.73060488400870915</v>
      </c>
      <c r="P187" s="18">
        <v>1.0493717010658057</v>
      </c>
      <c r="Q187" s="18">
        <v>1.2671979376440112</v>
      </c>
      <c r="R187" s="18">
        <v>0.8216451677303902</v>
      </c>
      <c r="S187" s="37">
        <v>0</v>
      </c>
      <c r="T187" s="37">
        <v>0</v>
      </c>
      <c r="U187" s="37">
        <v>0</v>
      </c>
      <c r="AB187" s="29">
        <v>0</v>
      </c>
      <c r="AC187" s="30">
        <v>0</v>
      </c>
      <c r="AD187" s="30">
        <v>0</v>
      </c>
      <c r="AE187" s="46">
        <v>1</v>
      </c>
      <c r="AI187" s="29"/>
      <c r="AJ187" s="30"/>
      <c r="AK187" s="30">
        <v>0</v>
      </c>
      <c r="AL187" s="30">
        <v>0</v>
      </c>
      <c r="AM187" s="30">
        <v>0</v>
      </c>
      <c r="AN187" s="30">
        <v>1</v>
      </c>
      <c r="AO187" s="30"/>
      <c r="AP187" s="30"/>
      <c r="AQ187" s="30"/>
      <c r="AR187" s="30"/>
      <c r="AS187" s="30"/>
      <c r="AT187" s="35">
        <v>1.0762340093155829</v>
      </c>
      <c r="AU187" s="30"/>
      <c r="AV187" s="30"/>
      <c r="AW187" s="30">
        <v>1.0762340093155829</v>
      </c>
      <c r="AX187" s="30">
        <v>0</v>
      </c>
      <c r="AY187" s="30">
        <v>1.0762340093155829</v>
      </c>
      <c r="AZ187" s="30">
        <v>0</v>
      </c>
      <c r="BA187" s="30"/>
      <c r="BB187" s="30"/>
      <c r="BC187" s="53">
        <v>1.0762340093155829</v>
      </c>
      <c r="BD187" s="30">
        <v>0</v>
      </c>
      <c r="BE187" s="30">
        <v>1.0762340093155829</v>
      </c>
      <c r="BF187" s="54">
        <v>1</v>
      </c>
      <c r="BG187" s="30"/>
      <c r="BH187" s="44">
        <v>1.0762340093155829</v>
      </c>
      <c r="BI187" s="46"/>
      <c r="BJ187" s="29"/>
      <c r="BK187" s="30"/>
      <c r="BL187" s="30">
        <v>1.0762340093155829</v>
      </c>
      <c r="BM187" s="30">
        <v>0</v>
      </c>
      <c r="BN187" s="30">
        <v>1.0762340093155829</v>
      </c>
      <c r="BO187" s="30">
        <v>1</v>
      </c>
      <c r="BP187" s="30"/>
      <c r="BQ187" s="30"/>
      <c r="BR187" s="30"/>
      <c r="BS187" s="30"/>
      <c r="BT187" s="30"/>
      <c r="BU187" s="35">
        <v>0.79916999271490208</v>
      </c>
      <c r="BV187" s="30"/>
      <c r="BW187" s="30"/>
      <c r="BX187" s="30">
        <v>0.79916999271490208</v>
      </c>
      <c r="BY187" s="30">
        <v>0.79916999271490208</v>
      </c>
      <c r="BZ187" s="30">
        <v>0</v>
      </c>
      <c r="CA187" s="30">
        <v>0</v>
      </c>
      <c r="CB187" s="30"/>
      <c r="CC187" s="30"/>
      <c r="CD187" s="30">
        <v>1.875404002030485</v>
      </c>
      <c r="CE187" s="30">
        <v>0.79916999271490208</v>
      </c>
      <c r="CF187" s="30">
        <v>1.0762340093155829</v>
      </c>
      <c r="CG187" s="30">
        <v>1</v>
      </c>
      <c r="CH187" s="30"/>
      <c r="CI187" s="44">
        <v>1.875404002030485</v>
      </c>
      <c r="CJ187" s="25"/>
      <c r="CK187" s="29"/>
      <c r="CL187" s="30"/>
      <c r="CM187" s="30">
        <v>1.875404002030485</v>
      </c>
      <c r="CN187" s="30">
        <v>0.79916999271490208</v>
      </c>
      <c r="CO187" s="30">
        <v>1.0762340093155829</v>
      </c>
      <c r="CP187" s="30">
        <v>1</v>
      </c>
      <c r="CQ187" s="30"/>
      <c r="CR187" s="30"/>
      <c r="CS187" s="30"/>
      <c r="CT187" s="30"/>
      <c r="CU187" s="30"/>
      <c r="CV187" s="35">
        <v>0.93809067227663601</v>
      </c>
      <c r="CW187" s="30"/>
      <c r="CX187" s="30"/>
      <c r="CY187" s="30">
        <v>0</v>
      </c>
      <c r="CZ187" s="30">
        <v>0.93809067227663601</v>
      </c>
      <c r="DA187" s="30">
        <v>0.93809067227663601</v>
      </c>
      <c r="DB187" s="30">
        <v>0</v>
      </c>
      <c r="DC187" s="30"/>
      <c r="DD187" s="30"/>
      <c r="DE187" s="72">
        <v>1.875404002030485</v>
      </c>
      <c r="DF187">
        <v>1.7372606649915381</v>
      </c>
      <c r="DG187">
        <v>2.0143246815922189</v>
      </c>
      <c r="DH187" s="73">
        <v>1</v>
      </c>
      <c r="DI187" s="30"/>
      <c r="DJ187" s="44">
        <v>3.8897286836227041</v>
      </c>
      <c r="DK187" s="25"/>
    </row>
    <row r="188" spans="4:115" ht="24" customHeight="1"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AB188" s="29">
        <v>0</v>
      </c>
      <c r="AC188" s="30">
        <v>0</v>
      </c>
      <c r="AD188" s="30">
        <v>0</v>
      </c>
      <c r="AE188" s="46">
        <v>0</v>
      </c>
      <c r="AI188" s="29"/>
      <c r="AJ188" s="30"/>
      <c r="AK188" s="30">
        <v>0</v>
      </c>
      <c r="AL188" s="30">
        <v>0</v>
      </c>
      <c r="AM188" s="30">
        <v>0</v>
      </c>
      <c r="AN188" s="30">
        <v>0</v>
      </c>
      <c r="AO188" s="30"/>
      <c r="AP188" s="30"/>
      <c r="AQ188" s="30"/>
      <c r="AR188" s="30"/>
      <c r="AS188" s="30"/>
      <c r="AT188" s="35">
        <v>0.4471637638412656</v>
      </c>
      <c r="AU188" s="30"/>
      <c r="AV188" s="30"/>
      <c r="AW188" s="30">
        <v>0.4471637638412656</v>
      </c>
      <c r="AX188" s="30">
        <v>0</v>
      </c>
      <c r="AY188" s="30">
        <v>0.4471637638412656</v>
      </c>
      <c r="AZ188" s="30">
        <v>0</v>
      </c>
      <c r="BA188" s="30"/>
      <c r="BB188" s="30"/>
      <c r="BC188" s="53">
        <v>0.4471637638412656</v>
      </c>
      <c r="BD188" s="30">
        <v>0</v>
      </c>
      <c r="BE188" s="30">
        <v>0.4471637638412656</v>
      </c>
      <c r="BF188" s="54">
        <v>0</v>
      </c>
      <c r="BG188" s="30"/>
      <c r="BH188" s="44">
        <v>0.4471637638412656</v>
      </c>
      <c r="BI188" s="46"/>
      <c r="BJ188" s="29"/>
      <c r="BK188" s="30"/>
      <c r="BL188" s="30">
        <v>0.4471637638412656</v>
      </c>
      <c r="BM188" s="30">
        <v>0</v>
      </c>
      <c r="BN188" s="30">
        <v>0.4471637638412656</v>
      </c>
      <c r="BO188" s="30">
        <v>0</v>
      </c>
      <c r="BP188" s="30"/>
      <c r="BQ188" s="30"/>
      <c r="BR188" s="30"/>
      <c r="BS188" s="30"/>
      <c r="BT188" s="30"/>
      <c r="BU188" s="35">
        <v>0.92584975430274263</v>
      </c>
      <c r="BV188" s="30"/>
      <c r="BW188" s="30"/>
      <c r="BX188" s="30">
        <v>0.92584975430274263</v>
      </c>
      <c r="BY188" s="30">
        <v>0.92584975430274263</v>
      </c>
      <c r="BZ188" s="30">
        <v>0</v>
      </c>
      <c r="CA188" s="30">
        <v>0</v>
      </c>
      <c r="CB188" s="30"/>
      <c r="CC188" s="30"/>
      <c r="CD188" s="30">
        <v>1.3730135181440082</v>
      </c>
      <c r="CE188" s="30">
        <v>0.92584975430274263</v>
      </c>
      <c r="CF188" s="30">
        <v>0.4471637638412656</v>
      </c>
      <c r="CG188" s="30">
        <v>0</v>
      </c>
      <c r="CH188" s="30"/>
      <c r="CI188" s="44">
        <v>1.3730135181440082</v>
      </c>
      <c r="CJ188" s="25"/>
      <c r="CK188" s="29"/>
      <c r="CL188" s="30"/>
      <c r="CM188" s="30">
        <v>1.3730135181440082</v>
      </c>
      <c r="CN188" s="30">
        <v>0.92584975430274263</v>
      </c>
      <c r="CO188" s="30">
        <v>0.4471637638412656</v>
      </c>
      <c r="CP188" s="30">
        <v>0</v>
      </c>
      <c r="CQ188" s="30"/>
      <c r="CR188" s="30"/>
      <c r="CS188" s="30"/>
      <c r="CT188" s="30"/>
      <c r="CU188" s="30"/>
      <c r="CV188" s="35">
        <v>0.46503708848106839</v>
      </c>
      <c r="CW188" s="30"/>
      <c r="CX188" s="30"/>
      <c r="CY188" s="30">
        <v>0</v>
      </c>
      <c r="CZ188" s="30">
        <v>0.46503708848106839</v>
      </c>
      <c r="DA188" s="30">
        <v>0.46503708848106839</v>
      </c>
      <c r="DB188" s="30">
        <v>0</v>
      </c>
      <c r="DC188" s="30"/>
      <c r="DD188" s="30"/>
      <c r="DE188" s="72">
        <v>1.3730135181440082</v>
      </c>
      <c r="DF188">
        <v>1.390886842783811</v>
      </c>
      <c r="DG188">
        <v>0.91220085232233394</v>
      </c>
      <c r="DH188" s="73">
        <v>0</v>
      </c>
      <c r="DI188" s="30"/>
      <c r="DJ188" s="44">
        <v>2.2852143704663419</v>
      </c>
      <c r="DK188" s="25"/>
    </row>
    <row r="189" spans="4:115" ht="24" customHeight="1" thickBot="1"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AB189" s="47">
        <v>0</v>
      </c>
      <c r="AC189" s="48">
        <v>0</v>
      </c>
      <c r="AD189" s="48">
        <v>0</v>
      </c>
      <c r="AE189" s="49">
        <v>0</v>
      </c>
      <c r="AI189" s="29"/>
      <c r="AJ189" s="30"/>
      <c r="AK189" s="30">
        <v>0</v>
      </c>
      <c r="AL189" s="30">
        <v>0</v>
      </c>
      <c r="AM189" s="30">
        <v>0</v>
      </c>
      <c r="AN189" s="30">
        <v>0</v>
      </c>
      <c r="AO189" s="30"/>
      <c r="AP189" s="30"/>
      <c r="AQ189" s="30"/>
      <c r="AR189" s="30"/>
      <c r="AS189" s="30"/>
      <c r="AT189" s="39">
        <v>1.0037190472509097</v>
      </c>
      <c r="AU189" s="30"/>
      <c r="AV189" s="30"/>
      <c r="AW189" s="30">
        <v>1.0037190472509097</v>
      </c>
      <c r="AX189" s="30">
        <v>0</v>
      </c>
      <c r="AY189" s="30">
        <v>1.0037190472509097</v>
      </c>
      <c r="AZ189" s="30">
        <v>0</v>
      </c>
      <c r="BA189" s="30"/>
      <c r="BB189" s="30"/>
      <c r="BC189" s="55">
        <v>1.0037190472509097</v>
      </c>
      <c r="BD189" s="56">
        <v>0</v>
      </c>
      <c r="BE189" s="56">
        <v>1.0037190472509097</v>
      </c>
      <c r="BF189" s="57">
        <v>0</v>
      </c>
      <c r="BG189" s="30"/>
      <c r="BH189" s="45">
        <v>1.0037190472509097</v>
      </c>
      <c r="BI189" s="46"/>
      <c r="BJ189" s="29"/>
      <c r="BK189" s="30"/>
      <c r="BL189" s="30">
        <v>1.0037190472509097</v>
      </c>
      <c r="BM189" s="30">
        <v>0</v>
      </c>
      <c r="BN189" s="30">
        <v>1.0037190472509097</v>
      </c>
      <c r="BO189" s="30">
        <v>0</v>
      </c>
      <c r="BP189" s="30"/>
      <c r="BQ189" s="30"/>
      <c r="BR189" s="30"/>
      <c r="BS189" s="30"/>
      <c r="BT189" s="30"/>
      <c r="BU189" s="39">
        <v>0.83028447377150538</v>
      </c>
      <c r="BV189" s="30"/>
      <c r="BW189" s="30"/>
      <c r="BX189" s="30">
        <v>0.83028447377150538</v>
      </c>
      <c r="BY189" s="30">
        <v>0.83028447377150538</v>
      </c>
      <c r="BZ189" s="30">
        <v>0</v>
      </c>
      <c r="CA189" s="30">
        <v>0</v>
      </c>
      <c r="CB189" s="30"/>
      <c r="CC189" s="30"/>
      <c r="CD189" s="30">
        <v>1.834003521022415</v>
      </c>
      <c r="CE189" s="30">
        <v>0.83028447377150538</v>
      </c>
      <c r="CF189" s="30">
        <v>1.0037190472509097</v>
      </c>
      <c r="CG189" s="30">
        <v>0</v>
      </c>
      <c r="CH189" s="30"/>
      <c r="CI189" s="45">
        <v>1.834003521022415</v>
      </c>
      <c r="CJ189" s="25"/>
      <c r="CK189" s="29"/>
      <c r="CL189" s="30"/>
      <c r="CM189" s="30">
        <v>1.834003521022415</v>
      </c>
      <c r="CN189" s="30">
        <v>0.83028447377150538</v>
      </c>
      <c r="CO189" s="30">
        <v>1.0037190472509097</v>
      </c>
      <c r="CP189" s="30">
        <v>0</v>
      </c>
      <c r="CQ189" s="30"/>
      <c r="CR189" s="30"/>
      <c r="CS189" s="30"/>
      <c r="CT189" s="30"/>
      <c r="CU189" s="30"/>
      <c r="CV189" s="39">
        <v>0.89144661561118466</v>
      </c>
      <c r="CW189" s="30"/>
      <c r="CX189" s="30"/>
      <c r="CY189" s="30">
        <v>0</v>
      </c>
      <c r="CZ189" s="30">
        <v>0.89144661561118466</v>
      </c>
      <c r="DA189" s="30">
        <v>0.89144661561118466</v>
      </c>
      <c r="DB189" s="30">
        <v>0</v>
      </c>
      <c r="DC189" s="30"/>
      <c r="DD189" s="30"/>
      <c r="DE189" s="74">
        <v>1.834003521022415</v>
      </c>
      <c r="DF189" s="75">
        <v>1.72173108938269</v>
      </c>
      <c r="DG189" s="75">
        <v>1.8951656628620943</v>
      </c>
      <c r="DH189" s="76">
        <v>0</v>
      </c>
      <c r="DI189" s="30"/>
      <c r="DJ189" s="45">
        <v>3.7291691838845091</v>
      </c>
      <c r="DK189" s="25"/>
    </row>
    <row r="190" spans="4:115" ht="24" customHeight="1" thickBot="1">
      <c r="K190" s="30" t="s">
        <v>80</v>
      </c>
      <c r="L190" s="30" t="s">
        <v>81</v>
      </c>
      <c r="M190" s="30" t="s">
        <v>82</v>
      </c>
      <c r="N190" s="30" t="s">
        <v>83</v>
      </c>
      <c r="O190" s="30" t="s">
        <v>84</v>
      </c>
      <c r="P190" s="30" t="s">
        <v>85</v>
      </c>
      <c r="Q190" s="30" t="s">
        <v>86</v>
      </c>
      <c r="R190" s="30" t="s">
        <v>87</v>
      </c>
      <c r="S190" s="30" t="s">
        <v>70</v>
      </c>
      <c r="T190" s="30" t="s">
        <v>73</v>
      </c>
      <c r="U190" s="30" t="s">
        <v>76</v>
      </c>
      <c r="AI190" s="47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9"/>
      <c r="BJ190" s="26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8"/>
      <c r="CK190" s="26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8"/>
    </row>
    <row r="191" spans="4:115" ht="24" customHeight="1">
      <c r="D191" t="s">
        <v>17</v>
      </c>
      <c r="E191" s="1">
        <v>3.5195341806133484E-3</v>
      </c>
      <c r="F191" s="1">
        <v>0.74531606342994072</v>
      </c>
      <c r="G191" s="1">
        <v>0.26117021452907729</v>
      </c>
      <c r="H191" s="1">
        <v>6.7684353638168604E-2</v>
      </c>
      <c r="J191" t="s">
        <v>88</v>
      </c>
      <c r="K191" s="63">
        <v>0.71419558890821655</v>
      </c>
      <c r="L191" s="63">
        <v>0.36167286568964929</v>
      </c>
      <c r="M191" s="63">
        <v>0.87385756597690967</v>
      </c>
      <c r="N191" s="63">
        <v>0.73696829641015893</v>
      </c>
      <c r="O191" s="63">
        <v>0.69082410471769851</v>
      </c>
      <c r="P191" s="63">
        <v>0.42488254318065521</v>
      </c>
      <c r="Q191" s="63">
        <v>0.71769841335716222</v>
      </c>
      <c r="R191" s="63">
        <v>0.1898723541975495</v>
      </c>
      <c r="S191" s="5">
        <v>0.38845159981387589</v>
      </c>
      <c r="T191" s="5">
        <v>0.86257633778678588</v>
      </c>
      <c r="U191" s="5">
        <v>0.27253403203102849</v>
      </c>
    </row>
    <row r="192" spans="4:115" ht="24" customHeight="1">
      <c r="E192" s="1">
        <v>0.71621660478019811</v>
      </c>
      <c r="F192" s="1">
        <v>0.19952123156020662</v>
      </c>
      <c r="G192" s="1">
        <v>0.92604348157475691</v>
      </c>
      <c r="H192" s="1">
        <v>2.8148213192496163E-2</v>
      </c>
      <c r="K192" s="64">
        <v>1.3504943815009016</v>
      </c>
      <c r="L192" s="64">
        <v>1.5830811621285494</v>
      </c>
      <c r="M192" s="64">
        <v>0.8799789214667979</v>
      </c>
      <c r="N192" s="64">
        <v>0.84159305257719752</v>
      </c>
      <c r="O192" s="64">
        <v>0.43461929888429301</v>
      </c>
      <c r="P192" s="64">
        <v>0.42659020443394946</v>
      </c>
      <c r="Q192" s="64">
        <v>1.497271026758948</v>
      </c>
      <c r="R192" s="64">
        <v>0.78326526061973478</v>
      </c>
      <c r="S192" s="6">
        <v>1.0330562342350897</v>
      </c>
      <c r="T192" s="6">
        <v>1.0912766382467924</v>
      </c>
      <c r="U192" s="6">
        <v>1.0776210579384924</v>
      </c>
    </row>
    <row r="193" spans="1:21" ht="24" customHeight="1">
      <c r="E193" s="1">
        <v>0.92142572298080294</v>
      </c>
      <c r="F193" s="1">
        <v>0.28770788007408155</v>
      </c>
      <c r="G193" s="1">
        <v>0.41995461826742586</v>
      </c>
      <c r="H193" s="1">
        <v>0.65198031500146358</v>
      </c>
      <c r="K193" s="64">
        <v>1.4629931674903136</v>
      </c>
      <c r="L193" s="64">
        <v>1.6580976756544477</v>
      </c>
      <c r="M193" s="64">
        <v>1.0708943010362471</v>
      </c>
      <c r="N193" s="64">
        <v>1.470002952049819</v>
      </c>
      <c r="O193" s="64">
        <v>0.69036615299437309</v>
      </c>
      <c r="P193" s="64">
        <v>0.99482332877166813</v>
      </c>
      <c r="Q193" s="64">
        <v>1.8180315592470679</v>
      </c>
      <c r="R193" s="64">
        <v>1.2331582849777973</v>
      </c>
      <c r="S193" s="6">
        <v>1.2881191374609058</v>
      </c>
      <c r="T193" s="6">
        <v>1.2335558297727445</v>
      </c>
      <c r="U193" s="6">
        <v>1.2953086243519112</v>
      </c>
    </row>
    <row r="194" spans="1:21" ht="24" customHeight="1">
      <c r="E194" s="1">
        <v>0.62905239057271856</v>
      </c>
      <c r="F194" s="1">
        <v>5.9872975418080232E-2</v>
      </c>
      <c r="G194" s="1">
        <v>7.1264650873648527E-2</v>
      </c>
      <c r="H194" s="1">
        <v>0.91214658076815525</v>
      </c>
      <c r="K194" s="64">
        <v>0.94538859882435977</v>
      </c>
      <c r="L194" s="64">
        <v>1.1869986844780769</v>
      </c>
      <c r="M194" s="64">
        <v>0.80732621818171435</v>
      </c>
      <c r="N194" s="64">
        <v>1.2442773996365706</v>
      </c>
      <c r="O194" s="64">
        <v>0.49878363443921808</v>
      </c>
      <c r="P194" s="64">
        <v>0.9991818035648955</v>
      </c>
      <c r="Q194" s="64">
        <v>1.3752019857604449</v>
      </c>
      <c r="R194" s="64">
        <v>1.0966637473872454</v>
      </c>
      <c r="S194" s="6">
        <v>1.0762340093155829</v>
      </c>
      <c r="T194" s="6">
        <v>0.79916999271490208</v>
      </c>
      <c r="U194" s="6">
        <v>0.93809067227663601</v>
      </c>
    </row>
    <row r="195" spans="1:21" ht="24" customHeight="1">
      <c r="E195" s="1">
        <v>0.25220178903914126</v>
      </c>
      <c r="F195" s="1">
        <v>0.74862050424747073</v>
      </c>
      <c r="G195" s="1">
        <v>0.16114588972046362</v>
      </c>
      <c r="H195" s="1">
        <v>8.9312584399799944E-2</v>
      </c>
      <c r="K195" s="64">
        <v>0.84512114147920525</v>
      </c>
      <c r="L195" s="64">
        <v>0.5058807586652021</v>
      </c>
      <c r="M195" s="64">
        <v>0.8349036260489322</v>
      </c>
      <c r="N195" s="64">
        <v>0.89309281504188232</v>
      </c>
      <c r="O195" s="64">
        <v>0.72123308920162665</v>
      </c>
      <c r="P195" s="64">
        <v>0.49498462264017257</v>
      </c>
      <c r="Q195" s="64">
        <v>0.85495896171754981</v>
      </c>
      <c r="R195" s="64">
        <v>0.35107591116576897</v>
      </c>
      <c r="S195" s="6">
        <v>0.4471637638412656</v>
      </c>
      <c r="T195" s="6">
        <v>0.92584975430274263</v>
      </c>
      <c r="U195" s="6">
        <v>0.46503708848106839</v>
      </c>
    </row>
    <row r="196" spans="1:21" ht="24" customHeight="1">
      <c r="E196" s="1">
        <v>0.55911755277041597</v>
      </c>
      <c r="F196" s="1">
        <v>7.1502138597424381E-2</v>
      </c>
      <c r="G196" s="1">
        <v>0.41833571539236636</v>
      </c>
      <c r="H196" s="1">
        <v>0.55448074108978229</v>
      </c>
      <c r="K196" s="65">
        <v>0.99943634338014631</v>
      </c>
      <c r="L196" s="65">
        <v>1.2481213461961778</v>
      </c>
      <c r="M196" s="65">
        <v>0.7937249646640433</v>
      </c>
      <c r="N196" s="65">
        <v>0.97808786363320388</v>
      </c>
      <c r="O196" s="65">
        <v>0.42036529616887774</v>
      </c>
      <c r="P196" s="65">
        <v>0.72098979806356023</v>
      </c>
      <c r="Q196" s="65">
        <v>1.3142100537723997</v>
      </c>
      <c r="R196" s="65">
        <v>0.89294188408311137</v>
      </c>
      <c r="S196" s="7">
        <v>1.0037190472509097</v>
      </c>
      <c r="T196" s="7">
        <v>0.83028447377150538</v>
      </c>
      <c r="U196" s="7">
        <v>0.89144661561118466</v>
      </c>
    </row>
    <row r="206" spans="1:21" s="86" customFormat="1" ht="48" thickBot="1">
      <c r="A206" s="86" t="s">
        <v>89</v>
      </c>
    </row>
    <row r="207" spans="1:21" ht="24" customHeight="1" thickTop="1"/>
    <row r="209" spans="4:115" ht="24" customHeight="1">
      <c r="J209" t="s">
        <v>4</v>
      </c>
      <c r="K209" s="30" cm="1">
        <f t="array" ref="K209:U209">_xlfn.SEQUENCE(1,11,1)</f>
        <v>1</v>
      </c>
      <c r="L209" s="30">
        <v>2</v>
      </c>
      <c r="M209" s="30">
        <v>3</v>
      </c>
      <c r="N209" s="30">
        <v>4</v>
      </c>
      <c r="O209" s="30">
        <v>5</v>
      </c>
      <c r="P209" s="30">
        <v>6</v>
      </c>
      <c r="Q209" s="30">
        <v>7</v>
      </c>
      <c r="R209" s="30">
        <v>8</v>
      </c>
      <c r="S209" s="30">
        <v>9</v>
      </c>
      <c r="T209" s="30">
        <v>10</v>
      </c>
      <c r="U209" s="30">
        <v>11</v>
      </c>
    </row>
    <row r="210" spans="4:115" ht="24" customHeight="1">
      <c r="AG210" s="80" t="s">
        <v>24</v>
      </c>
    </row>
    <row r="211" spans="4:115" ht="24" customHeight="1">
      <c r="K211" s="30" t="str" cm="1">
        <f t="array" ref="K211:U211">"x"&amp;_xlfn.ANCHORARRAY(K209)</f>
        <v>x1</v>
      </c>
      <c r="L211" s="30" t="str">
        <v>x2</v>
      </c>
      <c r="M211" s="30" t="str">
        <v>x3</v>
      </c>
      <c r="N211" s="30" t="str">
        <v>x4</v>
      </c>
      <c r="O211" s="30" t="str">
        <v>x5</v>
      </c>
      <c r="P211" s="30" t="str">
        <v>x6</v>
      </c>
      <c r="Q211" s="30" t="str">
        <v>x7</v>
      </c>
      <c r="R211" s="30" t="str">
        <v>x8</v>
      </c>
      <c r="S211" s="30" t="str">
        <v>x9</v>
      </c>
      <c r="T211" s="30" t="str">
        <v>x10</v>
      </c>
      <c r="U211" s="30" t="str">
        <v>x11</v>
      </c>
    </row>
    <row r="212" spans="4:115" ht="24" customHeight="1" thickBot="1">
      <c r="J212" t="s">
        <v>5</v>
      </c>
      <c r="K212" s="16" cm="1">
        <f t="array" aca="1" ref="K212:U215" ca="1">_xlfn.RANDARRAY(4,11)</f>
        <v>0.89089567113722712</v>
      </c>
      <c r="L212" s="16">
        <f ca="1"/>
        <v>6.5819987747731457E-2</v>
      </c>
      <c r="M212" s="16">
        <f ca="1"/>
        <v>0.88766823843579212</v>
      </c>
      <c r="N212" s="16">
        <f ca="1"/>
        <v>0.15279390023021522</v>
      </c>
      <c r="O212" s="16">
        <f ca="1"/>
        <v>0.84628532516518162</v>
      </c>
      <c r="P212" s="16">
        <f ca="1"/>
        <v>0.67869232438254912</v>
      </c>
      <c r="Q212" s="16">
        <f ca="1"/>
        <v>0.42883411511663638</v>
      </c>
      <c r="R212" s="16">
        <f ca="1"/>
        <v>0.26885641202139521</v>
      </c>
      <c r="S212" s="16">
        <f ca="1"/>
        <v>0.58403453748225798</v>
      </c>
      <c r="T212" s="16">
        <f ca="1"/>
        <v>8.689747739186382E-2</v>
      </c>
      <c r="U212" s="16">
        <f ca="1"/>
        <v>0.45039127182278227</v>
      </c>
    </row>
    <row r="213" spans="4:115" ht="24" customHeight="1">
      <c r="K213" s="17">
        <f ca="1"/>
        <v>0.91107958499045116</v>
      </c>
      <c r="L213" s="17">
        <f ca="1"/>
        <v>0.79171701541692663</v>
      </c>
      <c r="M213" s="17">
        <f ca="1"/>
        <v>0.92460106265873843</v>
      </c>
      <c r="N213" s="17">
        <f ca="1"/>
        <v>0.58251668586162619</v>
      </c>
      <c r="O213" s="17">
        <f ca="1"/>
        <v>0.65845693380497039</v>
      </c>
      <c r="P213" s="17">
        <f ca="1"/>
        <v>0.25194288121234365</v>
      </c>
      <c r="Q213" s="17">
        <f ca="1"/>
        <v>0.52904166369868855</v>
      </c>
      <c r="R213" s="17">
        <f ca="1"/>
        <v>0.78829737871333716</v>
      </c>
      <c r="S213" s="17">
        <f ca="1"/>
        <v>0.40249398940941483</v>
      </c>
      <c r="T213" s="17">
        <f ca="1"/>
        <v>0.10470449247953684</v>
      </c>
      <c r="U213" s="17">
        <f ca="1"/>
        <v>0.60142296751231195</v>
      </c>
      <c r="AI213" s="22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4"/>
      <c r="BJ213" s="22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4"/>
      <c r="CK213" s="22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4"/>
    </row>
    <row r="214" spans="4:115" ht="24" customHeight="1">
      <c r="K214" s="17">
        <f ca="1"/>
        <v>0.99964404801714979</v>
      </c>
      <c r="L214" s="17">
        <f ca="1"/>
        <v>0.50201082260134111</v>
      </c>
      <c r="M214" s="17">
        <f ca="1"/>
        <v>0.31195570829808905</v>
      </c>
      <c r="N214" s="17">
        <f ca="1"/>
        <v>0.42172739251650104</v>
      </c>
      <c r="O214" s="17">
        <f ca="1"/>
        <v>0.79853002821673202</v>
      </c>
      <c r="P214" s="17">
        <f ca="1"/>
        <v>3.2821456383072212E-2</v>
      </c>
      <c r="Q214" s="17">
        <f ca="1"/>
        <v>0.615548481028386</v>
      </c>
      <c r="R214" s="17">
        <f ca="1"/>
        <v>0.45330056369081273</v>
      </c>
      <c r="S214" s="17">
        <f ca="1"/>
        <v>0.98342355196338294</v>
      </c>
      <c r="T214" s="17">
        <f ca="1"/>
        <v>0.99713058183108161</v>
      </c>
      <c r="U214" s="17">
        <f ca="1"/>
        <v>5.8378906227416483E-3</v>
      </c>
      <c r="AI214" s="29" t="s">
        <v>36</v>
      </c>
      <c r="AJ214" s="30">
        <v>9</v>
      </c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46"/>
      <c r="BJ214" s="29" t="s">
        <v>36</v>
      </c>
      <c r="BK214" s="30">
        <v>10</v>
      </c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25"/>
      <c r="CK214" s="29" t="s">
        <v>36</v>
      </c>
      <c r="CL214" s="30">
        <v>11</v>
      </c>
      <c r="CM214" s="30"/>
      <c r="CN214" s="30"/>
      <c r="CO214" s="30"/>
      <c r="CP214" s="30"/>
      <c r="CQ214" s="30"/>
      <c r="CR214" s="30"/>
      <c r="CS214" s="30"/>
      <c r="CT214" s="30"/>
      <c r="CU214" s="30"/>
      <c r="CV214" s="30"/>
      <c r="CW214" s="30"/>
      <c r="CX214" s="30"/>
      <c r="CY214" s="30"/>
      <c r="CZ214" s="30"/>
      <c r="DA214" s="30"/>
      <c r="DB214" s="30"/>
      <c r="DC214" s="30"/>
      <c r="DD214" s="30"/>
      <c r="DE214" s="30"/>
      <c r="DF214" s="30"/>
      <c r="DG214" s="30"/>
      <c r="DH214" s="30"/>
      <c r="DI214" s="30"/>
      <c r="DJ214" s="30"/>
      <c r="DK214" s="25"/>
    </row>
    <row r="215" spans="4:115" ht="24" customHeight="1">
      <c r="K215" s="18">
        <f ca="1"/>
        <v>0.85200020776636487</v>
      </c>
      <c r="L215" s="18">
        <f ca="1"/>
        <v>0.32846225491100745</v>
      </c>
      <c r="M215" s="18">
        <f ca="1"/>
        <v>0.20935436894265469</v>
      </c>
      <c r="N215" s="18">
        <f ca="1"/>
        <v>0.1883540114552269</v>
      </c>
      <c r="O215" s="18">
        <f ca="1"/>
        <v>0.28017800635086143</v>
      </c>
      <c r="P215" s="18">
        <f ca="1"/>
        <v>0.36895547177915811</v>
      </c>
      <c r="Q215" s="18">
        <f ca="1"/>
        <v>0.74984433623668223</v>
      </c>
      <c r="R215" s="18">
        <f ca="1"/>
        <v>0.82456863126558066</v>
      </c>
      <c r="S215" s="18">
        <f ca="1"/>
        <v>0.50993887620514777</v>
      </c>
      <c r="T215" s="18">
        <f ca="1"/>
        <v>0.92355200954322014</v>
      </c>
      <c r="U215" s="18">
        <f ca="1"/>
        <v>0.72922568766901219</v>
      </c>
      <c r="AI215" s="29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46"/>
      <c r="BJ215" s="29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25"/>
      <c r="CK215" s="29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  <c r="DK215" s="25"/>
    </row>
    <row r="216" spans="4:115" ht="24" customHeight="1"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AI216" s="29"/>
      <c r="AJ216" s="30"/>
      <c r="AK216" s="59"/>
      <c r="AL216" s="30"/>
      <c r="AM216" s="30"/>
      <c r="AN216" s="30"/>
      <c r="AO216" s="30"/>
      <c r="AP216" s="30" t="str">
        <f>"k"&amp;AJ214</f>
        <v>k9</v>
      </c>
      <c r="AQ216" s="30"/>
      <c r="AR216" s="30" t="str">
        <f>"v"&amp;AJ214</f>
        <v>v9</v>
      </c>
      <c r="AS216" s="30"/>
      <c r="AT216" s="30" t="str">
        <f>"b"&amp;AJ214</f>
        <v>b9</v>
      </c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 t="str">
        <f>"q"&amp;AJ214</f>
        <v>q9</v>
      </c>
      <c r="BI216" s="46"/>
      <c r="BJ216" s="29"/>
      <c r="BK216" s="30"/>
      <c r="BL216" s="59"/>
      <c r="BM216" s="30"/>
      <c r="BN216" s="30"/>
      <c r="BO216" s="30"/>
      <c r="BP216" s="30"/>
      <c r="BQ216" s="30" t="str">
        <f>"k"&amp;BK214</f>
        <v>k10</v>
      </c>
      <c r="BR216" s="30"/>
      <c r="BS216" s="30" t="str">
        <f>"v"&amp;BK214</f>
        <v>v10</v>
      </c>
      <c r="BT216" s="30"/>
      <c r="BU216" s="30" t="str">
        <f>"b"&amp;BK214</f>
        <v>b10</v>
      </c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 t="str">
        <f>"q"&amp;BK214</f>
        <v>q10</v>
      </c>
      <c r="CJ216" s="25"/>
      <c r="CK216" s="29"/>
      <c r="CL216" s="30"/>
      <c r="CM216" s="59"/>
      <c r="CN216" s="30"/>
      <c r="CO216" s="30"/>
      <c r="CP216" s="30"/>
      <c r="CQ216" s="30"/>
      <c r="CR216" s="30" t="str">
        <f>"k"&amp;CL214</f>
        <v>k11</v>
      </c>
      <c r="CS216" s="30"/>
      <c r="CT216" s="30" t="str">
        <f>"v"&amp;CL214</f>
        <v>v11</v>
      </c>
      <c r="CU216" s="30"/>
      <c r="CV216" s="30" t="str">
        <f>"b"&amp;CL214</f>
        <v>b11</v>
      </c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 t="str">
        <f>"q"&amp;CL214</f>
        <v>q11</v>
      </c>
      <c r="DK216" s="25"/>
    </row>
    <row r="217" spans="4:115" ht="24" customHeight="1">
      <c r="D217" s="80" t="s">
        <v>7</v>
      </c>
      <c r="AI217" s="29"/>
      <c r="AJ217" s="30"/>
      <c r="AK217" s="30"/>
      <c r="AL217" s="30"/>
      <c r="AM217" s="30"/>
      <c r="AN217" s="30"/>
      <c r="AO217" s="30"/>
      <c r="AP217" s="31" cm="1">
        <f t="array" ref="AP217:AP220">S225:S228</f>
        <v>1</v>
      </c>
      <c r="AQ217" s="30"/>
      <c r="AR217" s="32" cm="1">
        <f t="array" aca="1" ref="AR217:AR222" ca="1">S232:S237</f>
        <v>1.7721601114276311</v>
      </c>
      <c r="AS217" s="30"/>
      <c r="AT217" s="67">
        <v>1</v>
      </c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3" cm="1">
        <f t="array" ref="BH217:BH220">S219:S222</f>
        <v>1</v>
      </c>
      <c r="BI217" s="46"/>
      <c r="BJ217" s="29"/>
      <c r="BK217" s="30"/>
      <c r="BL217" s="30"/>
      <c r="BM217" s="30"/>
      <c r="BN217" s="30"/>
      <c r="BO217" s="30"/>
      <c r="BP217" s="30"/>
      <c r="BQ217" s="31" cm="1">
        <f t="array" ref="BQ217:BQ220">T225:T228</f>
        <v>1</v>
      </c>
      <c r="BR217" s="30"/>
      <c r="BS217" s="32" cm="1">
        <f t="array" aca="1" ref="BS217:BS222" ca="1">T232:T237</f>
        <v>1.4536326090036373</v>
      </c>
      <c r="BT217" s="30"/>
      <c r="BU217" s="67">
        <f>AC221</f>
        <v>0.4</v>
      </c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3" cm="1">
        <f t="array" ref="CI217:CI220">T219:T222</f>
        <v>0</v>
      </c>
      <c r="CJ217" s="25"/>
      <c r="CK217" s="29"/>
      <c r="CL217" s="30"/>
      <c r="CM217" s="30"/>
      <c r="CN217" s="30"/>
      <c r="CO217" s="30"/>
      <c r="CP217" s="30"/>
      <c r="CQ217" s="30"/>
      <c r="CR217" s="31" cm="1">
        <f t="array" ref="CR217:CR220">U225:U228</f>
        <v>0</v>
      </c>
      <c r="CS217" s="30"/>
      <c r="CT217" s="32" cm="1">
        <f t="array" aca="1" ref="CT217:CT222" ca="1">U232:U237</f>
        <v>1.4146903088869203</v>
      </c>
      <c r="CU217" s="30"/>
      <c r="CV217" s="67">
        <f>AD221</f>
        <v>0.5</v>
      </c>
      <c r="CW217" s="30"/>
      <c r="CX217" s="30"/>
      <c r="CY217" s="30"/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3" cm="1">
        <f t="array" ref="DJ217:DJ220">U219:U222</f>
        <v>1</v>
      </c>
      <c r="DK217" s="25"/>
    </row>
    <row r="218" spans="4:115" ht="24" customHeight="1">
      <c r="K218" s="30" t="str" cm="1">
        <f t="array" ref="K218:U218">"q"&amp;_xlfn.ANCHORARRAY(K209)</f>
        <v>q1</v>
      </c>
      <c r="L218" s="30" t="str">
        <v>q2</v>
      </c>
      <c r="M218" s="30" t="str">
        <v>q3</v>
      </c>
      <c r="N218" s="30" t="str">
        <v>q4</v>
      </c>
      <c r="O218" s="30" t="str">
        <v>q5</v>
      </c>
      <c r="P218" s="30" t="str">
        <v>q6</v>
      </c>
      <c r="Q218" s="30" t="str">
        <v>q7</v>
      </c>
      <c r="R218" s="30" t="str">
        <v>q8</v>
      </c>
      <c r="S218" s="30" t="str">
        <v>q9</v>
      </c>
      <c r="T218" s="30" t="str">
        <v>q10</v>
      </c>
      <c r="U218" s="30" t="str">
        <v>q11</v>
      </c>
      <c r="AI218" s="29"/>
      <c r="AJ218" s="30"/>
      <c r="AK218" s="30"/>
      <c r="AL218" s="30"/>
      <c r="AM218" s="30"/>
      <c r="AN218" s="30"/>
      <c r="AO218" s="30"/>
      <c r="AP218" s="34">
        <v>0</v>
      </c>
      <c r="AQ218" s="30"/>
      <c r="AR218" s="35">
        <f ca="1"/>
        <v>1.1966262687749634</v>
      </c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6">
        <v>1</v>
      </c>
      <c r="BI218" s="46"/>
      <c r="BJ218" s="29"/>
      <c r="BK218" s="30"/>
      <c r="BL218" s="30"/>
      <c r="BM218" s="30"/>
      <c r="BN218" s="30"/>
      <c r="BO218" s="30"/>
      <c r="BP218" s="30"/>
      <c r="BQ218" s="34">
        <v>1</v>
      </c>
      <c r="BR218" s="30"/>
      <c r="BS218" s="35">
        <f ca="1"/>
        <v>1.3040542411234488</v>
      </c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6">
        <v>1</v>
      </c>
      <c r="CJ218" s="25"/>
      <c r="CK218" s="29"/>
      <c r="CL218" s="30"/>
      <c r="CM218" s="30"/>
      <c r="CN218" s="30"/>
      <c r="CO218" s="30"/>
      <c r="CP218" s="30"/>
      <c r="CQ218" s="30"/>
      <c r="CR218" s="34">
        <v>1</v>
      </c>
      <c r="CS218" s="30"/>
      <c r="CT218" s="35">
        <f ca="1"/>
        <v>0.7970512858886567</v>
      </c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6">
        <v>0</v>
      </c>
      <c r="DK218" s="25"/>
    </row>
    <row r="219" spans="4:115" ht="24" customHeight="1">
      <c r="D219" t="s">
        <v>12</v>
      </c>
      <c r="E219" s="1" cm="1">
        <f t="array" aca="1" ref="E219:H222" ca="1">_xlfn.RANDARRAY(4,4)</f>
        <v>0.16731848127699189</v>
      </c>
      <c r="F219" s="1">
        <f ca="1"/>
        <v>0.35256624995218533</v>
      </c>
      <c r="G219" s="1">
        <f ca="1"/>
        <v>0.85224972891044981</v>
      </c>
      <c r="H219" s="1">
        <f ca="1"/>
        <v>0.56336480510215137</v>
      </c>
      <c r="J219" t="s">
        <v>6</v>
      </c>
      <c r="K219" s="16" cm="1">
        <f t="array" aca="1" ref="K219:R222" ca="1">MMULT(_xlfn.ANCHORARRAY(E219),K212:R215)</f>
        <v>1.8022125232838551</v>
      </c>
      <c r="L219" s="16">
        <f ca="1"/>
        <v>0.90302826122996072</v>
      </c>
      <c r="M219" s="16">
        <f ca="1"/>
        <v>0.85831348198207269</v>
      </c>
      <c r="N219" s="16">
        <f ca="1"/>
        <v>0.69647004370369769</v>
      </c>
      <c r="O219" s="16">
        <f ca="1"/>
        <v>1.2121382952566022</v>
      </c>
      <c r="P219" s="16">
        <f ca="1"/>
        <v>0.43821293055638166</v>
      </c>
      <c r="Q219" s="16">
        <f ca="1"/>
        <v>1.2053110427284017</v>
      </c>
      <c r="R219" s="16">
        <f ca="1"/>
        <v>1.1737699259678307</v>
      </c>
      <c r="S219" s="33">
        <v>1</v>
      </c>
      <c r="T219" s="33">
        <v>0</v>
      </c>
      <c r="U219" s="33">
        <v>1</v>
      </c>
      <c r="AB219" t="s">
        <v>48</v>
      </c>
      <c r="AI219" s="29"/>
      <c r="AJ219" s="30"/>
      <c r="AK219" s="30"/>
      <c r="AL219" s="30"/>
      <c r="AM219" s="30"/>
      <c r="AN219" s="30"/>
      <c r="AO219" s="30"/>
      <c r="AP219" s="34">
        <v>1</v>
      </c>
      <c r="AQ219" s="30"/>
      <c r="AR219" s="35">
        <f ca="1"/>
        <v>0.82751729257789708</v>
      </c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6">
        <v>0</v>
      </c>
      <c r="BI219" s="46"/>
      <c r="BJ219" s="29"/>
      <c r="BK219" s="30"/>
      <c r="BL219" s="30"/>
      <c r="BM219" s="30"/>
      <c r="BN219" s="30"/>
      <c r="BO219" s="30"/>
      <c r="BP219" s="30"/>
      <c r="BQ219" s="34">
        <v>0</v>
      </c>
      <c r="BR219" s="30"/>
      <c r="BS219" s="35">
        <f ca="1"/>
        <v>0.62755922527729102</v>
      </c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6">
        <v>1</v>
      </c>
      <c r="CJ219" s="25"/>
      <c r="CK219" s="29"/>
      <c r="CL219" s="30"/>
      <c r="CM219" s="30"/>
      <c r="CN219" s="30"/>
      <c r="CO219" s="30"/>
      <c r="CP219" s="30"/>
      <c r="CQ219" s="30"/>
      <c r="CR219" s="34">
        <v>1</v>
      </c>
      <c r="CS219" s="30"/>
      <c r="CT219" s="35">
        <f ca="1"/>
        <v>0.76344649949628551</v>
      </c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6">
        <v>1</v>
      </c>
      <c r="DK219" s="25"/>
    </row>
    <row r="220" spans="4:115" ht="24" customHeight="1">
      <c r="E220" s="1">
        <f ca="1"/>
        <v>0.57751965228847224</v>
      </c>
      <c r="F220" s="1">
        <f ca="1"/>
        <v>0.1833735249523365</v>
      </c>
      <c r="G220" s="1">
        <f ca="1"/>
        <v>0.79031910251336646</v>
      </c>
      <c r="H220" s="1">
        <f ca="1"/>
        <v>0.26997076956348498</v>
      </c>
      <c r="K220" s="17">
        <f ca="1"/>
        <v>1.7016305718529643</v>
      </c>
      <c r="L220" s="17">
        <f ca="1"/>
        <v>0.6686162268206175</v>
      </c>
      <c r="M220" s="17">
        <f ca="1"/>
        <v>0.98525732394436183</v>
      </c>
      <c r="N220" s="17">
        <f ca="1"/>
        <v>0.57920890994463314</v>
      </c>
      <c r="O220" s="17">
        <f ca="1"/>
        <v>1.316223382926883</v>
      </c>
      <c r="P220" s="17">
        <f ca="1"/>
        <v>0.56370442600554926</v>
      </c>
      <c r="Q220" s="17">
        <f ca="1"/>
        <v>1.0335881393571293</v>
      </c>
      <c r="R220" s="17">
        <f ca="1"/>
        <v>0.88068425323707844</v>
      </c>
      <c r="S220" s="36">
        <v>1</v>
      </c>
      <c r="T220" s="36">
        <v>1</v>
      </c>
      <c r="U220" s="36">
        <v>0</v>
      </c>
      <c r="AB220" t="s">
        <v>49</v>
      </c>
      <c r="AC220" t="s">
        <v>50</v>
      </c>
      <c r="AD220" t="s">
        <v>51</v>
      </c>
      <c r="AI220" s="29"/>
      <c r="AJ220" s="30"/>
      <c r="AK220" s="30"/>
      <c r="AL220" s="30"/>
      <c r="AM220" s="30"/>
      <c r="AN220" s="30"/>
      <c r="AO220" s="30"/>
      <c r="AP220" s="37">
        <v>0</v>
      </c>
      <c r="AQ220" s="30"/>
      <c r="AR220" s="35">
        <f ca="1"/>
        <v>1.3148287261282343</v>
      </c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8">
        <v>0</v>
      </c>
      <c r="BI220" s="46"/>
      <c r="BJ220" s="29"/>
      <c r="BK220" s="30"/>
      <c r="BL220" s="30"/>
      <c r="BM220" s="30"/>
      <c r="BN220" s="30"/>
      <c r="BO220" s="30"/>
      <c r="BP220" s="30"/>
      <c r="BQ220" s="37">
        <v>0</v>
      </c>
      <c r="BR220" s="30"/>
      <c r="BS220" s="35">
        <f ca="1"/>
        <v>1.2116326365633165</v>
      </c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8">
        <v>0</v>
      </c>
      <c r="CJ220" s="25"/>
      <c r="CK220" s="29"/>
      <c r="CL220" s="30"/>
      <c r="CM220" s="30"/>
      <c r="CN220" s="30"/>
      <c r="CO220" s="30"/>
      <c r="CP220" s="30"/>
      <c r="CQ220" s="30"/>
      <c r="CR220" s="37">
        <v>0</v>
      </c>
      <c r="CS220" s="30"/>
      <c r="CT220" s="35">
        <f ca="1"/>
        <v>1.2421017856045198</v>
      </c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8">
        <v>0</v>
      </c>
      <c r="DK220" s="25"/>
    </row>
    <row r="221" spans="4:115" ht="24" customHeight="1">
      <c r="E221" s="1">
        <f ca="1"/>
        <v>0.32616494012848984</v>
      </c>
      <c r="F221" s="1">
        <f ca="1"/>
        <v>0.23725981647245242</v>
      </c>
      <c r="G221" s="1">
        <f ca="1"/>
        <v>0.72776103637461498</v>
      </c>
      <c r="H221" s="1">
        <f ca="1"/>
        <v>0.88945050224061162</v>
      </c>
      <c r="K221" s="17">
        <f ca="1"/>
        <v>1.9920555094614119</v>
      </c>
      <c r="L221" s="17">
        <f ca="1"/>
        <v>0.86680564026423879</v>
      </c>
      <c r="M221" s="17">
        <f ca="1"/>
        <v>0.92213649445632373</v>
      </c>
      <c r="N221" s="17">
        <f ca="1"/>
        <v>0.66249214963351555</v>
      </c>
      <c r="O221" s="17">
        <f ca="1"/>
        <v>1.2625974830605085</v>
      </c>
      <c r="P221" s="17">
        <f ca="1"/>
        <v>0.63319536989694414</v>
      </c>
      <c r="Q221" s="17">
        <f ca="1"/>
        <v>1.3803126034775368</v>
      </c>
      <c r="R221" s="17">
        <f ca="1"/>
        <v>1.338030298161208</v>
      </c>
      <c r="S221" s="36">
        <v>0</v>
      </c>
      <c r="T221" s="36">
        <v>1</v>
      </c>
      <c r="U221" s="36">
        <v>1</v>
      </c>
      <c r="AB221" s="67">
        <v>0.4</v>
      </c>
      <c r="AC221" s="67">
        <v>0.4</v>
      </c>
      <c r="AD221" s="67">
        <v>0.5</v>
      </c>
      <c r="AI221" s="29"/>
      <c r="AJ221" s="30"/>
      <c r="AK221" s="30"/>
      <c r="AL221" s="30"/>
      <c r="AM221" s="30"/>
      <c r="AN221" s="30"/>
      <c r="AO221" s="30"/>
      <c r="AP221" s="30"/>
      <c r="AQ221" s="30"/>
      <c r="AR221" s="35">
        <f ca="1"/>
        <v>1.4453990767636455</v>
      </c>
      <c r="AS221" s="30"/>
      <c r="AT221" s="30"/>
      <c r="AU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46"/>
      <c r="BJ221" s="29"/>
      <c r="BK221" s="30"/>
      <c r="BL221" s="30"/>
      <c r="BM221" s="30"/>
      <c r="BN221" s="30"/>
      <c r="BO221" s="30"/>
      <c r="BP221" s="30"/>
      <c r="BQ221" s="30"/>
      <c r="BR221" s="30"/>
      <c r="BS221" s="35">
        <f ca="1"/>
        <v>1.1872240832608099</v>
      </c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25"/>
      <c r="CK221" s="29"/>
      <c r="CL221" s="30"/>
      <c r="CM221" s="30"/>
      <c r="CN221" s="30"/>
      <c r="CO221" s="30"/>
      <c r="CP221" s="30"/>
      <c r="CQ221" s="30"/>
      <c r="CR221" s="30"/>
      <c r="CS221" s="30"/>
      <c r="CT221" s="35">
        <f ca="1"/>
        <v>1.5400957422599277</v>
      </c>
      <c r="CU221" s="30"/>
      <c r="CV221" s="30"/>
      <c r="CW221" s="30"/>
      <c r="CX221" s="30"/>
      <c r="CY221" s="30"/>
      <c r="CZ221" s="30"/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  <c r="DK221" s="25"/>
    </row>
    <row r="222" spans="4:115" ht="24" customHeight="1">
      <c r="E222" s="1">
        <f ca="1"/>
        <v>0.28536731700226725</v>
      </c>
      <c r="F222" s="1">
        <f ca="1"/>
        <v>0.86355222451841662</v>
      </c>
      <c r="G222" s="1">
        <f ca="1"/>
        <v>0.67000107117717556</v>
      </c>
      <c r="H222" s="1">
        <f ca="1"/>
        <v>1.738072052952E-2</v>
      </c>
      <c r="K222" s="18">
        <f ca="1"/>
        <v>1.725568270202843</v>
      </c>
      <c r="L222" s="18">
        <f ca="1"/>
        <v>1.0445285627035985</v>
      </c>
      <c r="M222" s="18">
        <f ca="1"/>
        <v>1.2644021965393768</v>
      </c>
      <c r="N222" s="18">
        <f ca="1"/>
        <v>0.83246749842244172</v>
      </c>
      <c r="O222" s="18">
        <f ca="1"/>
        <v>1.3499997924968901</v>
      </c>
      <c r="P222" s="18">
        <f ca="1"/>
        <v>0.43964556607866312</v>
      </c>
      <c r="Q222" s="18">
        <f ca="1"/>
        <v>1.0046813229190776</v>
      </c>
      <c r="R222" s="18">
        <f ca="1"/>
        <v>1.0755022481028385</v>
      </c>
      <c r="S222" s="38">
        <v>0</v>
      </c>
      <c r="T222" s="38">
        <v>0</v>
      </c>
      <c r="U222" s="38">
        <v>0</v>
      </c>
      <c r="AI222" s="29"/>
      <c r="AJ222" s="30"/>
      <c r="AK222" s="30"/>
      <c r="AL222" s="30"/>
      <c r="AM222" s="30"/>
      <c r="AN222" s="30"/>
      <c r="AO222" s="30"/>
      <c r="AP222" s="30"/>
      <c r="AQ222" s="30"/>
      <c r="AR222" s="39">
        <f ca="1"/>
        <v>1.4660816068820044</v>
      </c>
      <c r="AS222" s="30"/>
      <c r="AT222" s="30"/>
      <c r="AU222" s="30"/>
      <c r="AW222" s="30" t="s">
        <v>52</v>
      </c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46"/>
      <c r="BJ222" s="29"/>
      <c r="BK222" s="30"/>
      <c r="BL222" s="30"/>
      <c r="BM222" s="30"/>
      <c r="BN222" s="30"/>
      <c r="BO222" s="30"/>
      <c r="BP222" s="30"/>
      <c r="BQ222" s="30"/>
      <c r="BR222" s="30"/>
      <c r="BS222" s="39">
        <f ca="1"/>
        <v>1.4488063391661046</v>
      </c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25"/>
      <c r="CK222" s="29"/>
      <c r="CL222" s="30"/>
      <c r="CM222" s="30"/>
      <c r="CN222" s="30"/>
      <c r="CO222" s="30"/>
      <c r="CP222" s="30"/>
      <c r="CQ222" s="30"/>
      <c r="CR222" s="30"/>
      <c r="CS222" s="30"/>
      <c r="CT222" s="39">
        <f ca="1"/>
        <v>0.82402900095502574</v>
      </c>
      <c r="CU222" s="30"/>
      <c r="CV222" s="30"/>
      <c r="CW222" s="30"/>
      <c r="CX222" s="30"/>
      <c r="CY222" s="30"/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25"/>
    </row>
    <row r="223" spans="4:115" ht="24" customHeight="1">
      <c r="AB223" t="s">
        <v>53</v>
      </c>
      <c r="AI223" s="29"/>
      <c r="AJ223" s="30"/>
      <c r="AK223" s="59" t="s">
        <v>54</v>
      </c>
      <c r="AL223" s="30"/>
      <c r="AM223" s="30"/>
      <c r="AN223" s="30"/>
      <c r="AO223" s="30"/>
      <c r="AP223" s="30" t="s">
        <v>90</v>
      </c>
      <c r="AQ223" s="30"/>
      <c r="AR223" s="30" t="s">
        <v>91</v>
      </c>
      <c r="AS223" s="30"/>
      <c r="AT223" s="30" t="s">
        <v>92</v>
      </c>
      <c r="AU223" s="30"/>
      <c r="AV223" s="30" t="str">
        <f>"k"&amp;AJ214</f>
        <v>k9</v>
      </c>
      <c r="AW223" s="40" cm="1">
        <f t="array" ref="AW223:AZ223">TRANSPOSE(S225:S228)</f>
        <v>1</v>
      </c>
      <c r="AX223" s="41">
        <v>0</v>
      </c>
      <c r="AY223" s="41">
        <v>1</v>
      </c>
      <c r="AZ223" s="42">
        <v>0</v>
      </c>
      <c r="BA223" s="30"/>
      <c r="BB223" s="30"/>
      <c r="BC223" s="59"/>
      <c r="BD223" s="30"/>
      <c r="BE223" s="30"/>
      <c r="BF223" s="30"/>
      <c r="BG223" s="30"/>
      <c r="BH223" s="30" t="s">
        <v>56</v>
      </c>
      <c r="BI223" s="46"/>
      <c r="BJ223" s="29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 t="str">
        <f>"k"&amp;BK214</f>
        <v>k10</v>
      </c>
      <c r="BX223" s="40" cm="1">
        <f t="array" ref="BX223:CA223">TRANSPOSE(T225:T228)</f>
        <v>1</v>
      </c>
      <c r="BY223" s="41">
        <v>1</v>
      </c>
      <c r="BZ223" s="41">
        <v>0</v>
      </c>
      <c r="CA223" s="42">
        <v>0</v>
      </c>
      <c r="CB223" s="30"/>
      <c r="CC223" s="30"/>
      <c r="CD223" s="30"/>
      <c r="CE223" s="30"/>
      <c r="CF223" s="30"/>
      <c r="CG223" s="30"/>
      <c r="CH223" s="30"/>
      <c r="CI223" s="30"/>
      <c r="CJ223" s="25"/>
      <c r="CK223" s="29"/>
      <c r="CL223" s="30"/>
      <c r="CM223" s="30"/>
      <c r="CN223" s="30"/>
      <c r="CO223" s="30"/>
      <c r="CP223" s="30"/>
      <c r="CQ223" s="30"/>
      <c r="CR223" s="30"/>
      <c r="CS223" s="30"/>
      <c r="CT223" s="30"/>
      <c r="CU223" s="30"/>
      <c r="CV223" s="30"/>
      <c r="CW223" s="30"/>
      <c r="CX223" s="30" t="str">
        <f>"k"&amp;CL214</f>
        <v>k11</v>
      </c>
      <c r="CY223" s="40" cm="1">
        <f t="array" ref="CY223:DB223">TRANSPOSE(U225:U228)</f>
        <v>0</v>
      </c>
      <c r="CZ223" s="41">
        <v>1</v>
      </c>
      <c r="DA223" s="41">
        <v>1</v>
      </c>
      <c r="DB223" s="42">
        <v>0</v>
      </c>
      <c r="DC223" s="30"/>
      <c r="DD223" s="30"/>
      <c r="DE223" s="30" t="s">
        <v>59</v>
      </c>
      <c r="DF223" s="30"/>
      <c r="DG223" s="30"/>
      <c r="DH223" s="30"/>
      <c r="DI223" s="30"/>
      <c r="DJ223" s="30"/>
      <c r="DK223" s="25"/>
    </row>
    <row r="224" spans="4:115" ht="24" customHeight="1" thickBot="1">
      <c r="K224" s="30" t="str" cm="1">
        <f t="array" ref="K224:U224">"k"&amp;_xlfn.ANCHORARRAY(K209)</f>
        <v>k1</v>
      </c>
      <c r="L224" s="30" t="str">
        <v>k2</v>
      </c>
      <c r="M224" s="30" t="str">
        <v>k3</v>
      </c>
      <c r="N224" s="30" t="str">
        <v>k4</v>
      </c>
      <c r="O224" s="30" t="str">
        <v>k5</v>
      </c>
      <c r="P224" s="30" t="str">
        <v>k6</v>
      </c>
      <c r="Q224" s="30" t="str">
        <v>k7</v>
      </c>
      <c r="R224" s="30" t="str">
        <v>k8</v>
      </c>
      <c r="S224" s="30" t="str">
        <v>k9</v>
      </c>
      <c r="T224" s="30" t="str">
        <v>k10</v>
      </c>
      <c r="U224" s="30" t="str">
        <v>k11</v>
      </c>
      <c r="AB224" t="s">
        <v>68</v>
      </c>
      <c r="AI224" s="29"/>
      <c r="AJ224" s="30"/>
      <c r="AK224" s="30" t="s">
        <v>69</v>
      </c>
      <c r="AL224" s="30"/>
      <c r="AM224" s="30"/>
      <c r="AN224" s="30"/>
      <c r="AO224" s="30"/>
      <c r="AP224" s="30" t="s">
        <v>93</v>
      </c>
      <c r="AQ224" s="30"/>
      <c r="AR224" s="30" t="s">
        <v>94</v>
      </c>
      <c r="AS224" s="30"/>
      <c r="AT224" s="30" t="s">
        <v>95</v>
      </c>
      <c r="AU224" s="30"/>
      <c r="AV224" s="30"/>
      <c r="AX224" s="30"/>
      <c r="AY224" s="30"/>
      <c r="AZ224" s="30"/>
      <c r="BA224" s="30"/>
      <c r="BB224" s="30"/>
      <c r="BC224" s="30" t="str">
        <f>"S"&amp;AJ214</f>
        <v>S9</v>
      </c>
      <c r="BD224" s="30"/>
      <c r="BE224" s="30"/>
      <c r="BF224" s="30"/>
      <c r="BG224" s="30"/>
      <c r="BH224" s="30" t="str">
        <f>"o"&amp;AJ214</f>
        <v>o9</v>
      </c>
      <c r="BI224" s="46"/>
      <c r="BJ224" s="29"/>
      <c r="BK224" s="30"/>
      <c r="BL224" s="30" t="s">
        <v>69</v>
      </c>
      <c r="BM224" s="30"/>
      <c r="BN224" s="30"/>
      <c r="BO224" s="30"/>
      <c r="BP224" s="30"/>
      <c r="BQ224" s="30" t="s">
        <v>93</v>
      </c>
      <c r="BR224" s="30"/>
      <c r="BS224" s="30" t="s">
        <v>94</v>
      </c>
      <c r="BT224" s="30"/>
      <c r="BU224" s="30" t="s">
        <v>95</v>
      </c>
      <c r="BV224" s="30"/>
      <c r="BW224" s="30"/>
      <c r="BX224" s="30"/>
      <c r="BY224" s="30"/>
      <c r="BZ224" s="30"/>
      <c r="CA224" s="30"/>
      <c r="CB224" s="30"/>
      <c r="CC224" s="30"/>
      <c r="CD224" s="30" t="str">
        <f>"S"&amp;BK214</f>
        <v>S10</v>
      </c>
      <c r="CE224" s="30"/>
      <c r="CF224" s="30"/>
      <c r="CG224" s="30"/>
      <c r="CH224" s="30"/>
      <c r="CI224" s="30" t="str">
        <f>"o"&amp;BK214</f>
        <v>o10</v>
      </c>
      <c r="CJ224" s="25"/>
      <c r="CK224" s="29"/>
      <c r="CL224" s="30"/>
      <c r="CM224" s="30" t="s">
        <v>69</v>
      </c>
      <c r="CN224" s="30"/>
      <c r="CO224" s="30"/>
      <c r="CP224" s="30"/>
      <c r="CQ224" s="30"/>
      <c r="CR224" s="30" t="s">
        <v>93</v>
      </c>
      <c r="CS224" s="30"/>
      <c r="CT224" s="30" t="s">
        <v>94</v>
      </c>
      <c r="CU224" s="30"/>
      <c r="CV224" s="30" t="s">
        <v>95</v>
      </c>
      <c r="CW224" s="30"/>
      <c r="CX224" s="30"/>
      <c r="CY224" s="30"/>
      <c r="CZ224" s="30"/>
      <c r="DA224" s="30"/>
      <c r="DB224" s="30"/>
      <c r="DC224" s="30"/>
      <c r="DD224" s="30"/>
      <c r="DE224" s="30" t="str">
        <f>"S"&amp;CL214</f>
        <v>S11</v>
      </c>
      <c r="DF224" s="30"/>
      <c r="DG224" s="30"/>
      <c r="DH224" s="30"/>
      <c r="DI224" s="30"/>
      <c r="DJ224" s="30" t="str">
        <f>"o"&amp;CL214</f>
        <v>o11</v>
      </c>
      <c r="DK224" s="25"/>
    </row>
    <row r="225" spans="4:115" ht="24" customHeight="1" thickTop="1">
      <c r="D225" t="s">
        <v>14</v>
      </c>
      <c r="E225" s="1" cm="1">
        <f t="array" aca="1" ref="E225:H228" ca="1">_xlfn.RANDARRAY(4,4)</f>
        <v>0.58362321537589046</v>
      </c>
      <c r="F225" s="1">
        <f ca="1"/>
        <v>0.81295254217847268</v>
      </c>
      <c r="G225" s="1">
        <f ca="1"/>
        <v>0.21638965176100289</v>
      </c>
      <c r="H225" s="1">
        <f ca="1"/>
        <v>0.82790465444082395</v>
      </c>
      <c r="J225" t="s">
        <v>15</v>
      </c>
      <c r="K225" s="16" cm="1">
        <f t="array" aca="1" ref="K225:R228" ca="1">MMULT(_xlfn.ANCHORARRAY(E225),K212:R215)</f>
        <v>2.1822994259281785</v>
      </c>
      <c r="L225" s="16">
        <f ca="1"/>
        <v>1.0626078099863865</v>
      </c>
      <c r="M225" s="16">
        <f ca="1"/>
        <v>1.510550019450914</v>
      </c>
      <c r="N225" s="16">
        <f ca="1"/>
        <v>0.80992909434587312</v>
      </c>
      <c r="O225" s="16">
        <f ca="1"/>
        <v>1.4339603111064787</v>
      </c>
      <c r="P225" s="16">
        <f ca="1"/>
        <v>0.91348037825682105</v>
      </c>
      <c r="Q225" s="16">
        <f ca="1"/>
        <v>1.4343612480776096</v>
      </c>
      <c r="R225" s="16">
        <f ca="1"/>
        <v>1.5785129605267807</v>
      </c>
      <c r="S225" s="31">
        <v>1</v>
      </c>
      <c r="T225" s="31">
        <v>1</v>
      </c>
      <c r="U225" s="31">
        <v>0</v>
      </c>
      <c r="Y225" t="s">
        <v>79</v>
      </c>
      <c r="AB225" s="77">
        <v>1</v>
      </c>
      <c r="AC225" s="78">
        <v>0</v>
      </c>
      <c r="AD225" s="78">
        <v>0</v>
      </c>
      <c r="AE225" s="79">
        <v>0</v>
      </c>
      <c r="AI225" s="29"/>
      <c r="AJ225" s="30"/>
      <c r="AK225" s="30" cm="1">
        <f t="array" ref="AK225:AN230">AB225:AE230</f>
        <v>1</v>
      </c>
      <c r="AL225" s="30">
        <v>0</v>
      </c>
      <c r="AM225" s="30">
        <v>0</v>
      </c>
      <c r="AN225" s="30">
        <v>0</v>
      </c>
      <c r="AO225" s="30"/>
      <c r="AP225" s="30" cm="1">
        <f t="array" ref="AP225:AP230">MMULT(_xlfn.ANCHORARRAY(AK225),_xlfn.ANCHORARRAY(AP217))</f>
        <v>1</v>
      </c>
      <c r="AQ225" s="30"/>
      <c r="AR225" s="30" cm="1">
        <f t="array" aca="1" ref="AR225:AR230" ca="1">_xlfn.ANCHORARRAY(AR217)-_xlfn.ANCHORARRAY(AP225)</f>
        <v>0.77216011142763108</v>
      </c>
      <c r="AS225" s="30"/>
      <c r="AT225" s="19" cm="1">
        <f t="array" aca="1" ref="AT225:AT230" ca="1">_xlfn.ANCHORARRAY(AR225)*AT217</f>
        <v>0.77216011142763108</v>
      </c>
      <c r="AU225" s="30"/>
      <c r="AV225" s="30"/>
      <c r="AW225" s="30" cm="1">
        <f t="array" aca="1" ref="AW225:AZ230" ca="1">MMULT(_xlfn.ANCHORARRAY(AT225),AW223:AZ223)</f>
        <v>0.77216011142763108</v>
      </c>
      <c r="AX225" s="30">
        <f ca="1"/>
        <v>0</v>
      </c>
      <c r="AY225" s="30">
        <f ca="1"/>
        <v>0.77216011142763108</v>
      </c>
      <c r="AZ225" s="30">
        <f ca="1"/>
        <v>0</v>
      </c>
      <c r="BA225" s="30"/>
      <c r="BB225" s="30"/>
      <c r="BC225" s="50" cm="1">
        <f t="array" aca="1" ref="BC225:BF230" ca="1">_xlfn.ANCHORARRAY(AK225)+_xlfn.ANCHORARRAY(AW225)</f>
        <v>1.7721601114276311</v>
      </c>
      <c r="BD225" s="51">
        <f ca="1"/>
        <v>0</v>
      </c>
      <c r="BE225" s="51">
        <f ca="1"/>
        <v>0.77216011142763108</v>
      </c>
      <c r="BF225" s="52">
        <f ca="1"/>
        <v>0</v>
      </c>
      <c r="BG225" s="30"/>
      <c r="BH225" s="43" cm="1">
        <f t="array" aca="1" ref="BH225:BH230" ca="1">MMULT(_xlfn.ANCHORARRAY(BC225),_xlfn.ANCHORARRAY(BH217))</f>
        <v>1.7721601114276311</v>
      </c>
      <c r="BI225" s="46"/>
      <c r="BJ225" s="29"/>
      <c r="BK225" s="30"/>
      <c r="BL225" s="30" cm="1">
        <f t="array" aca="1" ref="BL225:BO230" ca="1">_xlfn.ANCHORARRAY(BC225)</f>
        <v>1.7721601114276311</v>
      </c>
      <c r="BM225" s="30">
        <f ca="1"/>
        <v>0</v>
      </c>
      <c r="BN225" s="30">
        <f ca="1"/>
        <v>0.77216011142763108</v>
      </c>
      <c r="BO225" s="30">
        <f ca="1"/>
        <v>0</v>
      </c>
      <c r="BP225" s="30"/>
      <c r="BQ225" s="30" cm="1">
        <f t="array" aca="1" ref="BQ225:BQ230" ca="1">MMULT(_xlfn.ANCHORARRAY(BL225),_xlfn.ANCHORARRAY(BQ217))</f>
        <v>1.7721601114276311</v>
      </c>
      <c r="BR225" s="30"/>
      <c r="BS225" s="30" cm="1">
        <f t="array" aca="1" ref="BS225:BS230" ca="1">_xlfn.ANCHORARRAY(BS217)-_xlfn.ANCHORARRAY(BQ225)</f>
        <v>-0.31852750242399375</v>
      </c>
      <c r="BT225" s="30"/>
      <c r="BU225" s="19" cm="1">
        <f t="array" aca="1" ref="BU225:BU230" ca="1">_xlfn.ANCHORARRAY(BS225)*BU217</f>
        <v>-0.12741100096959751</v>
      </c>
      <c r="BV225" s="30"/>
      <c r="BW225" s="30"/>
      <c r="BX225" s="30" cm="1">
        <f t="array" aca="1" ref="BX225:CA230" ca="1">MMULT(_xlfn.ANCHORARRAY(BU225),BX223:CA223)</f>
        <v>-0.12741100096959751</v>
      </c>
      <c r="BY225" s="30">
        <f ca="1"/>
        <v>-0.12741100096959751</v>
      </c>
      <c r="BZ225" s="30">
        <f ca="1"/>
        <v>0</v>
      </c>
      <c r="CA225" s="30">
        <f ca="1"/>
        <v>0</v>
      </c>
      <c r="CB225" s="30"/>
      <c r="CC225" s="30"/>
      <c r="CD225" s="30" cm="1">
        <f t="array" aca="1" ref="CD225:CG230" ca="1">_xlfn.ANCHORARRAY(BL225)+_xlfn.ANCHORARRAY(BX225)</f>
        <v>1.6447491104580336</v>
      </c>
      <c r="CE225" s="30">
        <f ca="1"/>
        <v>-0.12741100096959751</v>
      </c>
      <c r="CF225" s="30">
        <f ca="1"/>
        <v>0.77216011142763108</v>
      </c>
      <c r="CG225" s="30">
        <f ca="1"/>
        <v>0</v>
      </c>
      <c r="CH225" s="30"/>
      <c r="CI225" s="43" cm="1">
        <f t="array" aca="1" ref="CI225:CI230" ca="1">MMULT(_xlfn.ANCHORARRAY(CD225),_xlfn.ANCHORARRAY(CI217))</f>
        <v>0.64474911045803363</v>
      </c>
      <c r="CJ225" s="25"/>
      <c r="CK225" s="29"/>
      <c r="CL225" s="30"/>
      <c r="CM225" s="30" cm="1">
        <f t="array" aca="1" ref="CM225:CP230" ca="1">_xlfn.ANCHORARRAY(CD225)</f>
        <v>1.6447491104580336</v>
      </c>
      <c r="CN225" s="30">
        <f ca="1"/>
        <v>-0.12741100096959751</v>
      </c>
      <c r="CO225" s="30">
        <f ca="1"/>
        <v>0.77216011142763108</v>
      </c>
      <c r="CP225" s="30">
        <f ca="1"/>
        <v>0</v>
      </c>
      <c r="CQ225" s="30"/>
      <c r="CR225" s="30" cm="1">
        <f t="array" aca="1" ref="CR225:CR230" ca="1">MMULT(_xlfn.ANCHORARRAY(CM225),_xlfn.ANCHORARRAY(CR217))</f>
        <v>0.64474911045803363</v>
      </c>
      <c r="CS225" s="30"/>
      <c r="CT225" s="30" cm="1">
        <f t="array" aca="1" ref="CT225:CT230" ca="1">_xlfn.ANCHORARRAY(CT217)-_xlfn.ANCHORARRAY(CR225)</f>
        <v>0.76994119842888664</v>
      </c>
      <c r="CU225" s="30"/>
      <c r="CV225" s="19" cm="1">
        <f t="array" aca="1" ref="CV225:CV230" ca="1">_xlfn.ANCHORARRAY(CT225)*CV217</f>
        <v>0.38497059921444332</v>
      </c>
      <c r="CW225" s="30"/>
      <c r="CX225" s="30"/>
      <c r="CY225" s="30" cm="1">
        <f t="array" aca="1" ref="CY225:DB230" ca="1">MMULT(_xlfn.ANCHORARRAY(CV225),CY223:DB223)</f>
        <v>0</v>
      </c>
      <c r="CZ225" s="30">
        <f ca="1"/>
        <v>0.38497059921444332</v>
      </c>
      <c r="DA225" s="30">
        <f ca="1"/>
        <v>0.38497059921444332</v>
      </c>
      <c r="DB225" s="30">
        <f ca="1"/>
        <v>0</v>
      </c>
      <c r="DC225" s="30"/>
      <c r="DD225" s="30"/>
      <c r="DE225" s="69" cm="1">
        <f t="array" aca="1" ref="DE225:DH230" ca="1">_xlfn.ANCHORARRAY(CM225)+_xlfn.ANCHORARRAY(CY225)</f>
        <v>1.6447491104580336</v>
      </c>
      <c r="DF225" s="70">
        <f ca="1"/>
        <v>0.25755959824484581</v>
      </c>
      <c r="DG225" s="70">
        <f ca="1"/>
        <v>1.1571307106420745</v>
      </c>
      <c r="DH225" s="71">
        <f ca="1"/>
        <v>0</v>
      </c>
      <c r="DI225" s="30"/>
      <c r="DJ225" s="43" cm="1">
        <f t="array" aca="1" ref="DJ225:DJ230" ca="1">MMULT(_xlfn.ANCHORARRAY(DE225),_xlfn.ANCHORARRAY(DJ217))</f>
        <v>2.8018798211001084</v>
      </c>
      <c r="DK225" s="25"/>
    </row>
    <row r="226" spans="4:115" ht="24" customHeight="1">
      <c r="E226" s="1">
        <f ca="1"/>
        <v>5.4674520036201768E-2</v>
      </c>
      <c r="F226" s="1">
        <f ca="1"/>
        <v>0.95238853091745113</v>
      </c>
      <c r="G226" s="1">
        <f ca="1"/>
        <v>0.22119160742045141</v>
      </c>
      <c r="H226" s="1">
        <f ca="1"/>
        <v>5.2711707011319442E-2</v>
      </c>
      <c r="K226" s="17">
        <f ca="1"/>
        <v>1.1824342998742587</v>
      </c>
      <c r="L226" s="17">
        <f ca="1"/>
        <v>0.88597526839297169</v>
      </c>
      <c r="M226" s="17">
        <f ca="1"/>
        <v>1.0091496933578123</v>
      </c>
      <c r="N226" s="17">
        <f ca="1"/>
        <v>0.666347165152398</v>
      </c>
      <c r="O226" s="17">
        <f ca="1"/>
        <v>0.86477387732255195</v>
      </c>
      <c r="P226" s="17">
        <f ca="1"/>
        <v>0.30376279102470199</v>
      </c>
      <c r="Q226" s="17">
        <f ca="1"/>
        <v>0.70297924522296096</v>
      </c>
      <c r="R226" s="17">
        <f ca="1"/>
        <v>0.90919567815416158</v>
      </c>
      <c r="S226" s="34">
        <v>0</v>
      </c>
      <c r="T226" s="34">
        <v>1</v>
      </c>
      <c r="U226" s="34">
        <v>1</v>
      </c>
      <c r="AB226" s="29">
        <v>0</v>
      </c>
      <c r="AC226" s="30">
        <v>1</v>
      </c>
      <c r="AD226" s="30">
        <v>0</v>
      </c>
      <c r="AE226" s="46">
        <v>0</v>
      </c>
      <c r="AI226" s="29"/>
      <c r="AJ226" s="30"/>
      <c r="AK226" s="30">
        <v>0</v>
      </c>
      <c r="AL226" s="30">
        <v>1</v>
      </c>
      <c r="AM226" s="30">
        <v>0</v>
      </c>
      <c r="AN226" s="30">
        <v>0</v>
      </c>
      <c r="AO226" s="30"/>
      <c r="AP226" s="30">
        <v>0</v>
      </c>
      <c r="AQ226" s="30"/>
      <c r="AR226" s="30">
        <f ca="1"/>
        <v>1.1966262687749634</v>
      </c>
      <c r="AS226" s="30"/>
      <c r="AT226" s="20">
        <f ca="1"/>
        <v>1.1966262687749634</v>
      </c>
      <c r="AU226" s="30"/>
      <c r="AV226" s="30"/>
      <c r="AW226" s="30">
        <f ca="1"/>
        <v>1.1966262687749634</v>
      </c>
      <c r="AX226" s="30">
        <f ca="1"/>
        <v>0</v>
      </c>
      <c r="AY226" s="30">
        <f ca="1"/>
        <v>1.1966262687749634</v>
      </c>
      <c r="AZ226" s="30">
        <f ca="1"/>
        <v>0</v>
      </c>
      <c r="BA226" s="30"/>
      <c r="BB226" s="30"/>
      <c r="BC226" s="53">
        <f ca="1"/>
        <v>1.1966262687749634</v>
      </c>
      <c r="BD226" s="30">
        <f ca="1"/>
        <v>1</v>
      </c>
      <c r="BE226" s="30">
        <f ca="1"/>
        <v>1.1966262687749634</v>
      </c>
      <c r="BF226" s="54">
        <f ca="1"/>
        <v>0</v>
      </c>
      <c r="BG226" s="30"/>
      <c r="BH226" s="44">
        <f ca="1"/>
        <v>2.1966262687749634</v>
      </c>
      <c r="BI226" s="46"/>
      <c r="BJ226" s="29"/>
      <c r="BK226" s="30"/>
      <c r="BL226" s="30">
        <f ca="1"/>
        <v>1.1966262687749634</v>
      </c>
      <c r="BM226" s="30">
        <f ca="1"/>
        <v>1</v>
      </c>
      <c r="BN226" s="30">
        <f ca="1"/>
        <v>1.1966262687749634</v>
      </c>
      <c r="BO226" s="30">
        <f ca="1"/>
        <v>0</v>
      </c>
      <c r="BP226" s="30"/>
      <c r="BQ226" s="30">
        <f ca="1"/>
        <v>2.1966262687749634</v>
      </c>
      <c r="BR226" s="30"/>
      <c r="BS226" s="30">
        <f ca="1"/>
        <v>-0.89257202765151455</v>
      </c>
      <c r="BT226" s="30"/>
      <c r="BU226" s="20">
        <f ca="1"/>
        <v>-0.35702881106060586</v>
      </c>
      <c r="BV226" s="30"/>
      <c r="BW226" s="30"/>
      <c r="BX226" s="30">
        <f ca="1"/>
        <v>-0.35702881106060586</v>
      </c>
      <c r="BY226" s="30">
        <f ca="1"/>
        <v>-0.35702881106060586</v>
      </c>
      <c r="BZ226" s="30">
        <f ca="1"/>
        <v>0</v>
      </c>
      <c r="CA226" s="30">
        <f ca="1"/>
        <v>0</v>
      </c>
      <c r="CB226" s="30"/>
      <c r="CC226" s="30"/>
      <c r="CD226" s="30">
        <f ca="1"/>
        <v>0.83959745771435745</v>
      </c>
      <c r="CE226" s="30">
        <f ca="1"/>
        <v>0.64297118893939409</v>
      </c>
      <c r="CF226" s="30">
        <f ca="1"/>
        <v>1.1966262687749634</v>
      </c>
      <c r="CG226" s="30">
        <f ca="1"/>
        <v>0</v>
      </c>
      <c r="CH226" s="30"/>
      <c r="CI226" s="44">
        <f ca="1"/>
        <v>1.8395974577143575</v>
      </c>
      <c r="CJ226" s="25"/>
      <c r="CK226" s="29"/>
      <c r="CL226" s="30"/>
      <c r="CM226" s="30">
        <f ca="1"/>
        <v>0.83959745771435745</v>
      </c>
      <c r="CN226" s="30">
        <f ca="1"/>
        <v>0.64297118893939409</v>
      </c>
      <c r="CO226" s="30">
        <f ca="1"/>
        <v>1.1966262687749634</v>
      </c>
      <c r="CP226" s="30">
        <f ca="1"/>
        <v>0</v>
      </c>
      <c r="CQ226" s="30"/>
      <c r="CR226" s="30">
        <f ca="1"/>
        <v>1.8395974577143575</v>
      </c>
      <c r="CS226" s="30"/>
      <c r="CT226" s="30">
        <f ca="1"/>
        <v>-1.0425461718257008</v>
      </c>
      <c r="CU226" s="30"/>
      <c r="CV226" s="20">
        <f ca="1"/>
        <v>-0.52127308591285038</v>
      </c>
      <c r="CW226" s="30"/>
      <c r="CX226" s="30"/>
      <c r="CY226" s="30">
        <f ca="1"/>
        <v>0</v>
      </c>
      <c r="CZ226" s="30">
        <f ca="1"/>
        <v>-0.52127308591285038</v>
      </c>
      <c r="DA226" s="30">
        <f ca="1"/>
        <v>-0.52127308591285038</v>
      </c>
      <c r="DB226" s="30">
        <f ca="1"/>
        <v>0</v>
      </c>
      <c r="DC226" s="30"/>
      <c r="DD226" s="30"/>
      <c r="DE226" s="72">
        <f ca="1"/>
        <v>0.83959745771435745</v>
      </c>
      <c r="DF226">
        <f ca="1"/>
        <v>0.12169810302654371</v>
      </c>
      <c r="DG226">
        <f ca="1"/>
        <v>0.67535318286211299</v>
      </c>
      <c r="DH226" s="73">
        <f ca="1"/>
        <v>0</v>
      </c>
      <c r="DI226" s="30"/>
      <c r="DJ226" s="44">
        <f ca="1"/>
        <v>1.5149506405764703</v>
      </c>
      <c r="DK226" s="25"/>
    </row>
    <row r="227" spans="4:115" ht="24" customHeight="1">
      <c r="E227" s="1">
        <f ca="1"/>
        <v>0.50239896820284868</v>
      </c>
      <c r="F227" s="1">
        <f ca="1"/>
        <v>0.10620765778613306</v>
      </c>
      <c r="G227" s="1">
        <f ca="1"/>
        <v>0.23143217752839584</v>
      </c>
      <c r="H227" s="1">
        <f ca="1"/>
        <v>0.12842010362067269</v>
      </c>
      <c r="K227" s="17">
        <f ca="1"/>
        <v>0.88511244848642567</v>
      </c>
      <c r="L227" s="17">
        <f ca="1"/>
        <v>0.27551691839704495</v>
      </c>
      <c r="M227" s="17">
        <f ca="1"/>
        <v>0.64324521896503262</v>
      </c>
      <c r="N227" s="17">
        <f ca="1"/>
        <v>0.26042096109196905</v>
      </c>
      <c r="O227" s="17">
        <f ca="1"/>
        <v>0.71589207472048511</v>
      </c>
      <c r="P227" s="17">
        <f ca="1"/>
        <v>0.42270982784412009</v>
      </c>
      <c r="Q227" s="17">
        <f ca="1"/>
        <v>0.5103869056350816</v>
      </c>
      <c r="R227" s="17">
        <f ca="1"/>
        <v>0.42959592782565692</v>
      </c>
      <c r="S227" s="34">
        <v>1</v>
      </c>
      <c r="T227" s="34">
        <v>0</v>
      </c>
      <c r="U227" s="34">
        <v>1</v>
      </c>
      <c r="AB227" s="29">
        <v>0</v>
      </c>
      <c r="AC227" s="30">
        <v>0</v>
      </c>
      <c r="AD227" s="30">
        <v>1</v>
      </c>
      <c r="AE227" s="46">
        <v>0</v>
      </c>
      <c r="AI227" s="29"/>
      <c r="AJ227" s="30"/>
      <c r="AK227" s="30">
        <v>0</v>
      </c>
      <c r="AL227" s="30">
        <v>0</v>
      </c>
      <c r="AM227" s="30">
        <v>1</v>
      </c>
      <c r="AN227" s="30">
        <v>0</v>
      </c>
      <c r="AO227" s="30"/>
      <c r="AP227" s="30">
        <v>1</v>
      </c>
      <c r="AQ227" s="30"/>
      <c r="AR227" s="30">
        <f ca="1"/>
        <v>-0.17248270742210292</v>
      </c>
      <c r="AS227" s="30"/>
      <c r="AT227" s="20">
        <f ca="1"/>
        <v>-0.17248270742210292</v>
      </c>
      <c r="AU227" s="30"/>
      <c r="AV227" s="30"/>
      <c r="AW227" s="30">
        <f ca="1"/>
        <v>-0.17248270742210292</v>
      </c>
      <c r="AX227" s="30">
        <f ca="1"/>
        <v>0</v>
      </c>
      <c r="AY227" s="30">
        <f ca="1"/>
        <v>-0.17248270742210292</v>
      </c>
      <c r="AZ227" s="30">
        <f ca="1"/>
        <v>0</v>
      </c>
      <c r="BA227" s="30"/>
      <c r="BB227" s="30"/>
      <c r="BC227" s="53">
        <f ca="1"/>
        <v>-0.17248270742210292</v>
      </c>
      <c r="BD227" s="30">
        <f ca="1"/>
        <v>0</v>
      </c>
      <c r="BE227" s="30">
        <f ca="1"/>
        <v>0.82751729257789708</v>
      </c>
      <c r="BF227" s="54">
        <f ca="1"/>
        <v>0</v>
      </c>
      <c r="BG227" s="30"/>
      <c r="BH227" s="44">
        <f ca="1"/>
        <v>-0.17248270742210292</v>
      </c>
      <c r="BI227" s="46"/>
      <c r="BJ227" s="29"/>
      <c r="BK227" s="30"/>
      <c r="BL227" s="30">
        <f ca="1"/>
        <v>-0.17248270742210292</v>
      </c>
      <c r="BM227" s="30">
        <f ca="1"/>
        <v>0</v>
      </c>
      <c r="BN227" s="30">
        <f ca="1"/>
        <v>0.82751729257789708</v>
      </c>
      <c r="BO227" s="30">
        <f ca="1"/>
        <v>0</v>
      </c>
      <c r="BP227" s="30"/>
      <c r="BQ227" s="30">
        <f ca="1"/>
        <v>-0.17248270742210292</v>
      </c>
      <c r="BR227" s="30"/>
      <c r="BS227" s="30">
        <f ca="1"/>
        <v>0.80004193269939394</v>
      </c>
      <c r="BT227" s="30"/>
      <c r="BU227" s="20">
        <f ca="1"/>
        <v>0.32001677307975762</v>
      </c>
      <c r="BV227" s="30"/>
      <c r="BW227" s="30"/>
      <c r="BX227" s="30">
        <f ca="1"/>
        <v>0.32001677307975762</v>
      </c>
      <c r="BY227" s="30">
        <f ca="1"/>
        <v>0.32001677307975762</v>
      </c>
      <c r="BZ227" s="30">
        <f ca="1"/>
        <v>0</v>
      </c>
      <c r="CA227" s="30">
        <f ca="1"/>
        <v>0</v>
      </c>
      <c r="CB227" s="30"/>
      <c r="CC227" s="30"/>
      <c r="CD227" s="30">
        <f ca="1"/>
        <v>0.1475340656576547</v>
      </c>
      <c r="CE227" s="30">
        <f ca="1"/>
        <v>0.32001677307975762</v>
      </c>
      <c r="CF227" s="30">
        <f ca="1"/>
        <v>0.82751729257789708</v>
      </c>
      <c r="CG227" s="30">
        <f ca="1"/>
        <v>0</v>
      </c>
      <c r="CH227" s="30"/>
      <c r="CI227" s="44">
        <f ca="1"/>
        <v>1.1475340656576547</v>
      </c>
      <c r="CJ227" s="25"/>
      <c r="CK227" s="29"/>
      <c r="CL227" s="30"/>
      <c r="CM227" s="30">
        <f ca="1"/>
        <v>0.1475340656576547</v>
      </c>
      <c r="CN227" s="30">
        <f ca="1"/>
        <v>0.32001677307975762</v>
      </c>
      <c r="CO227" s="30">
        <f ca="1"/>
        <v>0.82751729257789708</v>
      </c>
      <c r="CP227" s="30">
        <f ca="1"/>
        <v>0</v>
      </c>
      <c r="CQ227" s="30"/>
      <c r="CR227" s="30">
        <f ca="1"/>
        <v>1.1475340656576547</v>
      </c>
      <c r="CS227" s="30"/>
      <c r="CT227" s="30">
        <f ca="1"/>
        <v>-0.38408756616136919</v>
      </c>
      <c r="CU227" s="30"/>
      <c r="CV227" s="20">
        <f ca="1"/>
        <v>-0.19204378308068459</v>
      </c>
      <c r="CW227" s="30"/>
      <c r="CX227" s="30"/>
      <c r="CY227" s="30">
        <f ca="1"/>
        <v>0</v>
      </c>
      <c r="CZ227" s="30">
        <f ca="1"/>
        <v>-0.19204378308068459</v>
      </c>
      <c r="DA227" s="30">
        <f ca="1"/>
        <v>-0.19204378308068459</v>
      </c>
      <c r="DB227" s="30">
        <f ca="1"/>
        <v>0</v>
      </c>
      <c r="DC227" s="30"/>
      <c r="DD227" s="30"/>
      <c r="DE227" s="72">
        <f ca="1"/>
        <v>0.1475340656576547</v>
      </c>
      <c r="DF227">
        <f ca="1"/>
        <v>0.12797298999907303</v>
      </c>
      <c r="DG227">
        <f ca="1"/>
        <v>0.63547350949721249</v>
      </c>
      <c r="DH227" s="73">
        <f ca="1"/>
        <v>0</v>
      </c>
      <c r="DI227" s="30"/>
      <c r="DJ227" s="44">
        <f ca="1"/>
        <v>0.78300757515486719</v>
      </c>
      <c r="DK227" s="25"/>
    </row>
    <row r="228" spans="4:115" ht="24" customHeight="1">
      <c r="E228" s="1">
        <f ca="1"/>
        <v>0.88506451946122167</v>
      </c>
      <c r="F228" s="1">
        <f ca="1"/>
        <v>0.4233084063899053</v>
      </c>
      <c r="G228" s="1">
        <f ca="1"/>
        <v>0.71630402040598118</v>
      </c>
      <c r="H228" s="1">
        <f ca="1"/>
        <v>0.24127487891559407</v>
      </c>
      <c r="K228" s="18">
        <f ca="1"/>
        <v>2.0957830938163218</v>
      </c>
      <c r="L228" s="18">
        <f ca="1"/>
        <v>0.83223746523345155</v>
      </c>
      <c r="M228" s="18">
        <f ca="1"/>
        <v>1.4510021433322533</v>
      </c>
      <c r="N228" s="18">
        <f ca="1"/>
        <v>0.72934678795350261</v>
      </c>
      <c r="O228" s="18">
        <f ca="1"/>
        <v>1.6673376541534339</v>
      </c>
      <c r="P228" s="18">
        <f ca="1"/>
        <v>0.81986586343047529</v>
      </c>
      <c r="Q228" s="18">
        <f ca="1"/>
        <v>1.2253320967449173</v>
      </c>
      <c r="R228" s="18">
        <f ca="1"/>
        <v>1.0952968911444936</v>
      </c>
      <c r="S228" s="37">
        <v>0</v>
      </c>
      <c r="T228" s="37">
        <v>0</v>
      </c>
      <c r="U228" s="37">
        <v>0</v>
      </c>
      <c r="AB228" s="29">
        <v>0</v>
      </c>
      <c r="AC228" s="30">
        <v>0</v>
      </c>
      <c r="AD228" s="30">
        <v>0</v>
      </c>
      <c r="AE228" s="46">
        <v>1</v>
      </c>
      <c r="AI228" s="29"/>
      <c r="AJ228" s="30"/>
      <c r="AK228" s="30">
        <v>0</v>
      </c>
      <c r="AL228" s="30">
        <v>0</v>
      </c>
      <c r="AM228" s="30">
        <v>0</v>
      </c>
      <c r="AN228" s="30">
        <v>1</v>
      </c>
      <c r="AO228" s="30"/>
      <c r="AP228" s="30">
        <v>0</v>
      </c>
      <c r="AQ228" s="30"/>
      <c r="AR228" s="30">
        <f ca="1"/>
        <v>1.3148287261282343</v>
      </c>
      <c r="AS228" s="30"/>
      <c r="AT228" s="20">
        <f ca="1"/>
        <v>1.3148287261282343</v>
      </c>
      <c r="AU228" s="30"/>
      <c r="AV228" s="30"/>
      <c r="AW228" s="30">
        <f ca="1"/>
        <v>1.3148287261282343</v>
      </c>
      <c r="AX228" s="30">
        <f ca="1"/>
        <v>0</v>
      </c>
      <c r="AY228" s="30">
        <f ca="1"/>
        <v>1.3148287261282343</v>
      </c>
      <c r="AZ228" s="30">
        <f ca="1"/>
        <v>0</v>
      </c>
      <c r="BA228" s="30"/>
      <c r="BB228" s="30"/>
      <c r="BC228" s="53">
        <f ca="1"/>
        <v>1.3148287261282343</v>
      </c>
      <c r="BD228" s="30">
        <f ca="1"/>
        <v>0</v>
      </c>
      <c r="BE228" s="30">
        <f ca="1"/>
        <v>1.3148287261282343</v>
      </c>
      <c r="BF228" s="54">
        <f ca="1"/>
        <v>1</v>
      </c>
      <c r="BG228" s="30"/>
      <c r="BH228" s="44">
        <f ca="1"/>
        <v>1.3148287261282343</v>
      </c>
      <c r="BI228" s="46"/>
      <c r="BJ228" s="29"/>
      <c r="BK228" s="30"/>
      <c r="BL228" s="30">
        <f ca="1"/>
        <v>1.3148287261282343</v>
      </c>
      <c r="BM228" s="30">
        <f ca="1"/>
        <v>0</v>
      </c>
      <c r="BN228" s="30">
        <f ca="1"/>
        <v>1.3148287261282343</v>
      </c>
      <c r="BO228" s="30">
        <f ca="1"/>
        <v>1</v>
      </c>
      <c r="BP228" s="30"/>
      <c r="BQ228" s="30">
        <f ca="1"/>
        <v>1.3148287261282343</v>
      </c>
      <c r="BR228" s="30"/>
      <c r="BS228" s="30">
        <f ca="1"/>
        <v>-0.10319608956491777</v>
      </c>
      <c r="BT228" s="30"/>
      <c r="BU228" s="20">
        <f ca="1"/>
        <v>-4.1278435825967109E-2</v>
      </c>
      <c r="BV228" s="30"/>
      <c r="BW228" s="30"/>
      <c r="BX228" s="30">
        <f ca="1"/>
        <v>-4.1278435825967109E-2</v>
      </c>
      <c r="BY228" s="30">
        <f ca="1"/>
        <v>-4.1278435825967109E-2</v>
      </c>
      <c r="BZ228" s="30">
        <f ca="1"/>
        <v>0</v>
      </c>
      <c r="CA228" s="30">
        <f ca="1"/>
        <v>0</v>
      </c>
      <c r="CB228" s="30"/>
      <c r="CC228" s="30"/>
      <c r="CD228" s="30">
        <f ca="1"/>
        <v>1.2735502903022673</v>
      </c>
      <c r="CE228" s="30">
        <f ca="1"/>
        <v>-4.1278435825967109E-2</v>
      </c>
      <c r="CF228" s="30">
        <f ca="1"/>
        <v>1.3148287261282343</v>
      </c>
      <c r="CG228" s="30">
        <f ca="1"/>
        <v>1</v>
      </c>
      <c r="CH228" s="30"/>
      <c r="CI228" s="44">
        <f ca="1"/>
        <v>1.2735502903022673</v>
      </c>
      <c r="CJ228" s="25"/>
      <c r="CK228" s="29"/>
      <c r="CL228" s="30"/>
      <c r="CM228" s="30">
        <f ca="1"/>
        <v>1.2735502903022673</v>
      </c>
      <c r="CN228" s="30">
        <f ca="1"/>
        <v>-4.1278435825967109E-2</v>
      </c>
      <c r="CO228" s="30">
        <f ca="1"/>
        <v>1.3148287261282343</v>
      </c>
      <c r="CP228" s="30">
        <f ca="1"/>
        <v>1</v>
      </c>
      <c r="CQ228" s="30"/>
      <c r="CR228" s="30">
        <f ca="1"/>
        <v>1.2735502903022673</v>
      </c>
      <c r="CS228" s="30"/>
      <c r="CT228" s="30">
        <f ca="1"/>
        <v>-3.1448504697747515E-2</v>
      </c>
      <c r="CU228" s="30"/>
      <c r="CV228" s="20">
        <f ca="1"/>
        <v>-1.5724252348873757E-2</v>
      </c>
      <c r="CW228" s="30"/>
      <c r="CX228" s="30"/>
      <c r="CY228" s="30">
        <f ca="1"/>
        <v>0</v>
      </c>
      <c r="CZ228" s="30">
        <f ca="1"/>
        <v>-1.5724252348873757E-2</v>
      </c>
      <c r="DA228" s="30">
        <f ca="1"/>
        <v>-1.5724252348873757E-2</v>
      </c>
      <c r="DB228" s="30">
        <f ca="1"/>
        <v>0</v>
      </c>
      <c r="DC228" s="30"/>
      <c r="DD228" s="30"/>
      <c r="DE228" s="72">
        <f ca="1"/>
        <v>1.2735502903022673</v>
      </c>
      <c r="DF228">
        <f ca="1"/>
        <v>-5.7002688174840867E-2</v>
      </c>
      <c r="DG228">
        <f ca="1"/>
        <v>1.2991044737793604</v>
      </c>
      <c r="DH228" s="73">
        <f ca="1"/>
        <v>1</v>
      </c>
      <c r="DI228" s="30"/>
      <c r="DJ228" s="44">
        <f ca="1"/>
        <v>2.5726547640816277</v>
      </c>
      <c r="DK228" s="25"/>
    </row>
    <row r="229" spans="4:115" ht="24" customHeight="1"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AB229" s="29">
        <v>0</v>
      </c>
      <c r="AC229" s="30">
        <v>0</v>
      </c>
      <c r="AD229" s="30">
        <v>0</v>
      </c>
      <c r="AE229" s="46">
        <v>0</v>
      </c>
      <c r="AI229" s="29"/>
      <c r="AJ229" s="30"/>
      <c r="AK229" s="30">
        <v>0</v>
      </c>
      <c r="AL229" s="30">
        <v>0</v>
      </c>
      <c r="AM229" s="30">
        <v>0</v>
      </c>
      <c r="AN229" s="30">
        <v>0</v>
      </c>
      <c r="AO229" s="30"/>
      <c r="AP229" s="30">
        <v>0</v>
      </c>
      <c r="AQ229" s="30"/>
      <c r="AR229" s="30">
        <f ca="1"/>
        <v>1.4453990767636455</v>
      </c>
      <c r="AS229" s="30"/>
      <c r="AT229" s="20">
        <f ca="1"/>
        <v>1.4453990767636455</v>
      </c>
      <c r="AU229" s="30"/>
      <c r="AV229" s="30"/>
      <c r="AW229" s="30">
        <f ca="1"/>
        <v>1.4453990767636455</v>
      </c>
      <c r="AX229" s="30">
        <f ca="1"/>
        <v>0</v>
      </c>
      <c r="AY229" s="30">
        <f ca="1"/>
        <v>1.4453990767636455</v>
      </c>
      <c r="AZ229" s="30">
        <f ca="1"/>
        <v>0</v>
      </c>
      <c r="BA229" s="30"/>
      <c r="BB229" s="30"/>
      <c r="BC229" s="53">
        <f ca="1"/>
        <v>1.4453990767636455</v>
      </c>
      <c r="BD229" s="30">
        <f ca="1"/>
        <v>0</v>
      </c>
      <c r="BE229" s="30">
        <f ca="1"/>
        <v>1.4453990767636455</v>
      </c>
      <c r="BF229" s="54">
        <f ca="1"/>
        <v>0</v>
      </c>
      <c r="BG229" s="30"/>
      <c r="BH229" s="44">
        <f ca="1"/>
        <v>1.4453990767636455</v>
      </c>
      <c r="BI229" s="46"/>
      <c r="BJ229" s="29"/>
      <c r="BK229" s="30"/>
      <c r="BL229" s="30">
        <f ca="1"/>
        <v>1.4453990767636455</v>
      </c>
      <c r="BM229" s="30">
        <f ca="1"/>
        <v>0</v>
      </c>
      <c r="BN229" s="30">
        <f ca="1"/>
        <v>1.4453990767636455</v>
      </c>
      <c r="BO229" s="30">
        <f ca="1"/>
        <v>0</v>
      </c>
      <c r="BP229" s="30"/>
      <c r="BQ229" s="30">
        <f ca="1"/>
        <v>1.4453990767636455</v>
      </c>
      <c r="BR229" s="30"/>
      <c r="BS229" s="30">
        <f ca="1"/>
        <v>-0.25817499350283568</v>
      </c>
      <c r="BT229" s="30"/>
      <c r="BU229" s="20">
        <f ca="1"/>
        <v>-0.10326999740113428</v>
      </c>
      <c r="BV229" s="30"/>
      <c r="BW229" s="30"/>
      <c r="BX229" s="30">
        <f ca="1"/>
        <v>-0.10326999740113428</v>
      </c>
      <c r="BY229" s="30">
        <f ca="1"/>
        <v>-0.10326999740113428</v>
      </c>
      <c r="BZ229" s="30">
        <f ca="1"/>
        <v>0</v>
      </c>
      <c r="CA229" s="30">
        <f ca="1"/>
        <v>0</v>
      </c>
      <c r="CB229" s="30"/>
      <c r="CC229" s="30"/>
      <c r="CD229" s="30">
        <f ca="1"/>
        <v>1.3421290793625114</v>
      </c>
      <c r="CE229" s="30">
        <f ca="1"/>
        <v>-0.10326999740113428</v>
      </c>
      <c r="CF229" s="30">
        <f ca="1"/>
        <v>1.4453990767636455</v>
      </c>
      <c r="CG229" s="30">
        <f ca="1"/>
        <v>0</v>
      </c>
      <c r="CH229" s="30"/>
      <c r="CI229" s="44">
        <f ca="1"/>
        <v>1.3421290793625114</v>
      </c>
      <c r="CJ229" s="25"/>
      <c r="CK229" s="29"/>
      <c r="CL229" s="30"/>
      <c r="CM229" s="30">
        <f ca="1"/>
        <v>1.3421290793625114</v>
      </c>
      <c r="CN229" s="30">
        <f ca="1"/>
        <v>-0.10326999740113428</v>
      </c>
      <c r="CO229" s="30">
        <f ca="1"/>
        <v>1.4453990767636455</v>
      </c>
      <c r="CP229" s="30">
        <f ca="1"/>
        <v>0</v>
      </c>
      <c r="CQ229" s="30"/>
      <c r="CR229" s="30">
        <f ca="1"/>
        <v>1.3421290793625114</v>
      </c>
      <c r="CS229" s="30"/>
      <c r="CT229" s="30">
        <f ca="1"/>
        <v>0.19796666289741638</v>
      </c>
      <c r="CU229" s="30"/>
      <c r="CV229" s="20">
        <f ca="1"/>
        <v>9.8983331448708189E-2</v>
      </c>
      <c r="CW229" s="30"/>
      <c r="CX229" s="30"/>
      <c r="CY229" s="30">
        <f ca="1"/>
        <v>0</v>
      </c>
      <c r="CZ229" s="30">
        <f ca="1"/>
        <v>9.8983331448708189E-2</v>
      </c>
      <c r="DA229" s="30">
        <f ca="1"/>
        <v>9.8983331448708189E-2</v>
      </c>
      <c r="DB229" s="30">
        <f ca="1"/>
        <v>0</v>
      </c>
      <c r="DC229" s="30"/>
      <c r="DD229" s="30"/>
      <c r="DE229" s="72">
        <f ca="1"/>
        <v>1.3421290793625114</v>
      </c>
      <c r="DF229">
        <f ca="1"/>
        <v>-4.2866659524260914E-3</v>
      </c>
      <c r="DG229">
        <f ca="1"/>
        <v>1.5443824082123538</v>
      </c>
      <c r="DH229" s="73">
        <f ca="1"/>
        <v>0</v>
      </c>
      <c r="DI229" s="30"/>
      <c r="DJ229" s="44">
        <f ca="1"/>
        <v>2.8865114875748654</v>
      </c>
      <c r="DK229" s="25"/>
    </row>
    <row r="230" spans="4:115" ht="24" customHeight="1" thickBot="1"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AB230" s="47">
        <v>0</v>
      </c>
      <c r="AC230" s="48">
        <v>0</v>
      </c>
      <c r="AD230" s="48">
        <v>0</v>
      </c>
      <c r="AE230" s="49">
        <v>0</v>
      </c>
      <c r="AI230" s="29"/>
      <c r="AJ230" s="30"/>
      <c r="AK230" s="30">
        <v>0</v>
      </c>
      <c r="AL230" s="30">
        <v>0</v>
      </c>
      <c r="AM230" s="30">
        <v>0</v>
      </c>
      <c r="AN230" s="30">
        <v>0</v>
      </c>
      <c r="AO230" s="30"/>
      <c r="AP230" s="30">
        <v>0</v>
      </c>
      <c r="AQ230" s="30"/>
      <c r="AR230" s="30">
        <f ca="1"/>
        <v>1.4660816068820044</v>
      </c>
      <c r="AS230" s="30"/>
      <c r="AT230" s="21">
        <f ca="1"/>
        <v>1.4660816068820044</v>
      </c>
      <c r="AU230" s="30"/>
      <c r="AV230" s="30"/>
      <c r="AW230" s="30">
        <f ca="1"/>
        <v>1.4660816068820044</v>
      </c>
      <c r="AX230" s="30">
        <f ca="1"/>
        <v>0</v>
      </c>
      <c r="AY230" s="30">
        <f ca="1"/>
        <v>1.4660816068820044</v>
      </c>
      <c r="AZ230" s="30">
        <f ca="1"/>
        <v>0</v>
      </c>
      <c r="BA230" s="30"/>
      <c r="BB230" s="30"/>
      <c r="BC230" s="55">
        <f ca="1"/>
        <v>1.4660816068820044</v>
      </c>
      <c r="BD230" s="56">
        <f ca="1"/>
        <v>0</v>
      </c>
      <c r="BE230" s="56">
        <f ca="1"/>
        <v>1.4660816068820044</v>
      </c>
      <c r="BF230" s="57">
        <f ca="1"/>
        <v>0</v>
      </c>
      <c r="BG230" s="30"/>
      <c r="BH230" s="45">
        <f ca="1"/>
        <v>1.4660816068820044</v>
      </c>
      <c r="BI230" s="46"/>
      <c r="BJ230" s="29"/>
      <c r="BK230" s="30"/>
      <c r="BL230" s="30">
        <f ca="1"/>
        <v>1.4660816068820044</v>
      </c>
      <c r="BM230" s="30">
        <f ca="1"/>
        <v>0</v>
      </c>
      <c r="BN230" s="30">
        <f ca="1"/>
        <v>1.4660816068820044</v>
      </c>
      <c r="BO230" s="30">
        <f ca="1"/>
        <v>0</v>
      </c>
      <c r="BP230" s="30"/>
      <c r="BQ230" s="30">
        <f ca="1"/>
        <v>1.4660816068820044</v>
      </c>
      <c r="BR230" s="30"/>
      <c r="BS230" s="30">
        <f ca="1"/>
        <v>-1.7275267715899822E-2</v>
      </c>
      <c r="BT230" s="30"/>
      <c r="BU230" s="21">
        <f ca="1"/>
        <v>-6.9101070863599292E-3</v>
      </c>
      <c r="BV230" s="30"/>
      <c r="BW230" s="30"/>
      <c r="BX230" s="30">
        <f ca="1"/>
        <v>-6.9101070863599292E-3</v>
      </c>
      <c r="BY230" s="30">
        <f ca="1"/>
        <v>-6.9101070863599292E-3</v>
      </c>
      <c r="BZ230" s="30">
        <f ca="1"/>
        <v>0</v>
      </c>
      <c r="CA230" s="30">
        <f ca="1"/>
        <v>0</v>
      </c>
      <c r="CB230" s="30"/>
      <c r="CC230" s="30"/>
      <c r="CD230" s="30">
        <f ca="1"/>
        <v>1.4591714997956444</v>
      </c>
      <c r="CE230" s="30">
        <f ca="1"/>
        <v>-6.9101070863599292E-3</v>
      </c>
      <c r="CF230" s="30">
        <f ca="1"/>
        <v>1.4660816068820044</v>
      </c>
      <c r="CG230" s="30">
        <f ca="1"/>
        <v>0</v>
      </c>
      <c r="CH230" s="30"/>
      <c r="CI230" s="45">
        <f ca="1"/>
        <v>1.4591714997956444</v>
      </c>
      <c r="CJ230" s="25"/>
      <c r="CK230" s="29"/>
      <c r="CL230" s="30"/>
      <c r="CM230" s="30">
        <f ca="1"/>
        <v>1.4591714997956444</v>
      </c>
      <c r="CN230" s="30">
        <f ca="1"/>
        <v>-6.9101070863599292E-3</v>
      </c>
      <c r="CO230" s="30">
        <f ca="1"/>
        <v>1.4660816068820044</v>
      </c>
      <c r="CP230" s="30">
        <f ca="1"/>
        <v>0</v>
      </c>
      <c r="CQ230" s="30"/>
      <c r="CR230" s="30">
        <f ca="1"/>
        <v>1.4591714997956444</v>
      </c>
      <c r="CS230" s="30"/>
      <c r="CT230" s="30">
        <f ca="1"/>
        <v>-0.63514249884061869</v>
      </c>
      <c r="CU230" s="30"/>
      <c r="CV230" s="21">
        <f ca="1"/>
        <v>-0.31757124942030934</v>
      </c>
      <c r="CW230" s="30"/>
      <c r="CX230" s="30"/>
      <c r="CY230" s="30">
        <f ca="1"/>
        <v>0</v>
      </c>
      <c r="CZ230" s="30">
        <f ca="1"/>
        <v>-0.31757124942030934</v>
      </c>
      <c r="DA230" s="30">
        <f ca="1"/>
        <v>-0.31757124942030934</v>
      </c>
      <c r="DB230" s="30">
        <f ca="1"/>
        <v>0</v>
      </c>
      <c r="DC230" s="30"/>
      <c r="DD230" s="30"/>
      <c r="DE230" s="74">
        <f ca="1"/>
        <v>1.4591714997956444</v>
      </c>
      <c r="DF230" s="75">
        <f ca="1"/>
        <v>-0.32448135650666926</v>
      </c>
      <c r="DG230" s="75">
        <f ca="1"/>
        <v>1.1485103574616951</v>
      </c>
      <c r="DH230" s="76">
        <f ca="1"/>
        <v>0</v>
      </c>
      <c r="DI230" s="30"/>
      <c r="DJ230" s="45">
        <f ca="1"/>
        <v>2.6076818572573393</v>
      </c>
      <c r="DK230" s="25"/>
    </row>
    <row r="231" spans="4:115" ht="24" customHeight="1" thickBot="1">
      <c r="K231" s="30" t="str" cm="1">
        <f t="array" ref="K231:U231">"v"&amp;_xlfn.ANCHORARRAY(K209)</f>
        <v>v1</v>
      </c>
      <c r="L231" s="30" t="str">
        <v>v2</v>
      </c>
      <c r="M231" s="30" t="str">
        <v>v3</v>
      </c>
      <c r="N231" s="30" t="str">
        <v>v4</v>
      </c>
      <c r="O231" s="30" t="str">
        <v>v5</v>
      </c>
      <c r="P231" s="30" t="str">
        <v>v6</v>
      </c>
      <c r="Q231" s="30" t="str">
        <v>v7</v>
      </c>
      <c r="R231" s="30" t="str">
        <v>v8</v>
      </c>
      <c r="S231" s="30" t="str">
        <v>v9</v>
      </c>
      <c r="T231" s="30" t="str">
        <v>v10</v>
      </c>
      <c r="U231" s="30" t="str">
        <v>v11</v>
      </c>
      <c r="AI231" s="47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9"/>
      <c r="BJ231" s="26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8"/>
      <c r="CK231" s="26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8"/>
    </row>
    <row r="232" spans="4:115" ht="24" customHeight="1">
      <c r="D232" t="s">
        <v>17</v>
      </c>
      <c r="E232" s="1" cm="1">
        <f t="array" aca="1" ref="E232:H237" ca="1">_xlfn.RANDARRAY(6,4)</f>
        <v>0.93866480174384859</v>
      </c>
      <c r="F232" s="1">
        <f ca="1"/>
        <v>0.6577605165222018</v>
      </c>
      <c r="G232" s="1">
        <f ca="1"/>
        <v>0.55363257522530174</v>
      </c>
      <c r="H232" s="1">
        <f ca="1"/>
        <v>0.8133278309648142</v>
      </c>
      <c r="J232" t="s">
        <v>88</v>
      </c>
      <c r="K232" s="63" cm="1">
        <f t="array" aca="1" ref="K232:U237" ca="1">MMULT(_xlfn.ANCHORARRAY(E232),_xlfn.ANCHORARRAY(K212))</f>
        <v>2.6819155765151987</v>
      </c>
      <c r="L232" s="63">
        <f ca="1"/>
        <v>1.1276201365983947</v>
      </c>
      <c r="M232" s="63">
        <f ca="1"/>
        <v>1.7843715805334734</v>
      </c>
      <c r="N232" s="63">
        <f ca="1"/>
        <v>0.91325431419477243</v>
      </c>
      <c r="O232" s="63">
        <f ca="1"/>
        <v>1.8974540259578405</v>
      </c>
      <c r="P232" s="63">
        <f ca="1"/>
        <v>1.1210354567966878</v>
      </c>
      <c r="Q232" s="63">
        <f ca="1"/>
        <v>1.7011711659035702</v>
      </c>
      <c r="R232" s="63">
        <f ca="1"/>
        <v>1.6924835164592937</v>
      </c>
      <c r="S232" s="5">
        <f ca="1"/>
        <v>1.7721601114276311</v>
      </c>
      <c r="T232" s="5">
        <f ca="1"/>
        <v>1.4536326090036373</v>
      </c>
      <c r="U232" s="5">
        <f ca="1"/>
        <v>1.4146903088869203</v>
      </c>
    </row>
    <row r="233" spans="4:115" ht="24" customHeight="1">
      <c r="E233" s="1">
        <f ca="1"/>
        <v>0.43515196411833101</v>
      </c>
      <c r="F233" s="1">
        <f ca="1"/>
        <v>3.5546637858541397E-2</v>
      </c>
      <c r="G233" s="1">
        <f ca="1"/>
        <v>0.53383743410197337</v>
      </c>
      <c r="H233" s="1">
        <f ca="1"/>
        <v>0.79065726853321716</v>
      </c>
      <c r="K233" s="64">
        <f ca="1"/>
        <v>1.6273483878589214</v>
      </c>
      <c r="L233" s="64">
        <f ca="1"/>
        <v>0.58447781369325991</v>
      </c>
      <c r="M233" s="64">
        <f ca="1"/>
        <v>0.75119822495375688</v>
      </c>
      <c r="N233" s="64">
        <f ca="1"/>
        <v>0.46125241279534812</v>
      </c>
      <c r="O233" s="64">
        <f ca="1"/>
        <v>1.0394786501426112</v>
      </c>
      <c r="P233" s="64">
        <f ca="1"/>
        <v>0.61352866793291716</v>
      </c>
      <c r="Q233" s="64">
        <f ca="1"/>
        <v>1.1268863562970877</v>
      </c>
      <c r="R233" s="64">
        <f ca="1"/>
        <v>1.0389547087151769</v>
      </c>
      <c r="S233" s="6">
        <f ca="1"/>
        <v>1.1966262687749634</v>
      </c>
      <c r="T233" s="6">
        <f ca="1"/>
        <v>1.3040542411234488</v>
      </c>
      <c r="U233" s="6">
        <f ca="1"/>
        <v>0.7970512858886567</v>
      </c>
    </row>
    <row r="234" spans="4:115" ht="24" customHeight="1">
      <c r="E234" s="1">
        <f ca="1"/>
        <v>0.17776825821154452</v>
      </c>
      <c r="F234" s="1">
        <f ca="1"/>
        <v>0.78563573959490474</v>
      </c>
      <c r="G234" s="1">
        <f ca="1"/>
        <v>0.26549853553118741</v>
      </c>
      <c r="H234" s="1">
        <f ca="1"/>
        <v>0.28706051066025262</v>
      </c>
      <c r="K234" s="64">
        <f ca="1"/>
        <v>1.3841293008151372</v>
      </c>
      <c r="L234" s="64">
        <f ca="1"/>
        <v>0.86127356838320179</v>
      </c>
      <c r="M234" s="64">
        <f ca="1"/>
        <v>1.0271200320699438</v>
      </c>
      <c r="N234" s="64">
        <f ca="1"/>
        <v>0.65084483665230719</v>
      </c>
      <c r="O234" s="64">
        <f ca="1"/>
        <v>0.96018656303393601</v>
      </c>
      <c r="P234" s="64">
        <f ca="1"/>
        <v>0.43321187892748708</v>
      </c>
      <c r="Q234" s="64">
        <f ca="1"/>
        <v>0.87054505077969502</v>
      </c>
      <c r="R234" s="64">
        <f ca="1"/>
        <v>1.0241604584011219</v>
      </c>
      <c r="S234" s="6">
        <f ca="1"/>
        <v>0.82751729257789708</v>
      </c>
      <c r="T234" s="6">
        <f ca="1"/>
        <v>0.62755922527729102</v>
      </c>
      <c r="U234" s="6">
        <f ca="1"/>
        <v>0.76344649949628551</v>
      </c>
    </row>
    <row r="235" spans="4:115" ht="24" customHeight="1">
      <c r="E235" s="1">
        <f ca="1"/>
        <v>0.37800673031584053</v>
      </c>
      <c r="F235" s="1">
        <f ca="1"/>
        <v>0.82489840868744846</v>
      </c>
      <c r="G235" s="1">
        <f ca="1"/>
        <v>0.36701849675593068</v>
      </c>
      <c r="H235" s="1">
        <f ca="1"/>
        <v>0.78658143917548395</v>
      </c>
      <c r="K235" s="64">
        <f ca="1"/>
        <v>2.1253680649423101</v>
      </c>
      <c r="L235" s="64">
        <f ca="1"/>
        <v>1.1205760751552247</v>
      </c>
      <c r="M235" s="64">
        <f ca="1"/>
        <v>1.3774142896088377</v>
      </c>
      <c r="N235" s="64">
        <f ca="1"/>
        <v>0.84121173288650275</v>
      </c>
      <c r="O235" s="64">
        <f ca="1"/>
        <v>1.3765197355962593</v>
      </c>
      <c r="P235" s="64">
        <f ca="1"/>
        <v>0.76663715578927372</v>
      </c>
      <c r="Q235" s="64">
        <f ca="1"/>
        <v>1.4142391235596046</v>
      </c>
      <c r="R235" s="64">
        <f ca="1"/>
        <v>1.5668548586500322</v>
      </c>
      <c r="S235" s="6">
        <f ca="1"/>
        <v>1.3148287261282343</v>
      </c>
      <c r="T235" s="6">
        <f ca="1"/>
        <v>1.2116326365633165</v>
      </c>
      <c r="U235" s="6">
        <f ca="1"/>
        <v>1.2421017856045198</v>
      </c>
    </row>
    <row r="236" spans="4:115" ht="24" customHeight="1">
      <c r="E236" s="1">
        <f ca="1"/>
        <v>0.80131484476394421</v>
      </c>
      <c r="F236" s="1">
        <f ca="1"/>
        <v>0.83019676304642664</v>
      </c>
      <c r="G236" s="1">
        <f ca="1"/>
        <v>0.17135450135735297</v>
      </c>
      <c r="H236" s="1">
        <f ca="1"/>
        <v>0.93097485728893403</v>
      </c>
      <c r="K236" s="64">
        <f ca="1"/>
        <v>2.4347475279732098</v>
      </c>
      <c r="L236" s="64">
        <f ca="1"/>
        <v>1.1018353517857724</v>
      </c>
      <c r="M236" s="64">
        <f ca="1"/>
        <v>1.7272612146028332</v>
      </c>
      <c r="N236" s="64">
        <f ca="1"/>
        <v>0.85365722345443662</v>
      </c>
      <c r="O236" s="64">
        <f ca="1"/>
        <v>1.6224602032930457</v>
      </c>
      <c r="P236" s="64">
        <f ca="1"/>
        <v>1.1021207709880776</v>
      </c>
      <c r="Q236" s="64">
        <f ca="1"/>
        <v>1.5864030460482743</v>
      </c>
      <c r="R236" s="64">
        <f ca="1"/>
        <v>1.7152083220621628</v>
      </c>
      <c r="S236" s="6">
        <f ca="1"/>
        <v>1.4453990767636455</v>
      </c>
      <c r="T236" s="6">
        <f ca="1"/>
        <v>1.1872240832608099</v>
      </c>
      <c r="U236" s="6">
        <f ca="1"/>
        <v>1.5400957422599277</v>
      </c>
    </row>
    <row r="237" spans="4:115" ht="24" customHeight="1">
      <c r="E237" s="1">
        <f ca="1"/>
        <v>0.15673441749201511</v>
      </c>
      <c r="F237" s="1">
        <f ca="1"/>
        <v>0.58820717711658665</v>
      </c>
      <c r="G237" s="1">
        <f ca="1"/>
        <v>0.8764104378125066</v>
      </c>
      <c r="H237" s="1">
        <f ca="1"/>
        <v>0.5410663663447417</v>
      </c>
      <c r="K237" s="65">
        <f ca="1"/>
        <v>2.0126246991981245</v>
      </c>
      <c r="L237" s="65">
        <f ca="1"/>
        <v>1.0936972917212888</v>
      </c>
      <c r="M237" s="65">
        <f ca="1"/>
        <v>1.0696609918727273</v>
      </c>
      <c r="N237" s="65">
        <f ca="1"/>
        <v>0.83810686764034137</v>
      </c>
      <c r="O237" s="65">
        <f ca="1"/>
        <v>1.3713860792199042</v>
      </c>
      <c r="P237" s="65">
        <f ca="1"/>
        <v>0.4829635204878242</v>
      </c>
      <c r="Q237" s="65">
        <f ca="1"/>
        <v>1.3235878328994555</v>
      </c>
      <c r="R237" s="65">
        <f ca="1"/>
        <v>1.3492449275941896</v>
      </c>
      <c r="S237" s="7">
        <f ca="1"/>
        <v>1.4660816068820044</v>
      </c>
      <c r="T237" s="7">
        <f ca="1"/>
        <v>1.4488063391661046</v>
      </c>
      <c r="U237" s="7">
        <f ca="1"/>
        <v>0.82402900095502574</v>
      </c>
    </row>
    <row r="245" spans="1:115" s="86" customFormat="1" ht="48" thickBot="1">
      <c r="A245" s="86" t="s">
        <v>96</v>
      </c>
    </row>
    <row r="246" spans="1:115" ht="24" customHeight="1" thickTop="1"/>
    <row r="249" spans="1:115" ht="24" customHeight="1">
      <c r="AG249" s="80" t="s">
        <v>24</v>
      </c>
    </row>
    <row r="251" spans="1:115" ht="24" customHeight="1" thickBot="1"/>
    <row r="252" spans="1:115" ht="24" customHeight="1">
      <c r="AB252" t="s">
        <v>97</v>
      </c>
      <c r="AI252" s="22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4"/>
      <c r="BJ252" s="22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4"/>
      <c r="CK252" s="22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4"/>
    </row>
    <row r="253" spans="1:115" ht="24" customHeight="1">
      <c r="AB253" t="s">
        <v>98</v>
      </c>
      <c r="AC253" t="s">
        <v>99</v>
      </c>
      <c r="AD253" t="s">
        <v>100</v>
      </c>
      <c r="AI253" s="29" t="s">
        <v>36</v>
      </c>
      <c r="AJ253" s="30">
        <v>9</v>
      </c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46"/>
      <c r="BJ253" s="29" t="s">
        <v>36</v>
      </c>
      <c r="BK253" s="30">
        <v>10</v>
      </c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25"/>
      <c r="CK253" s="29" t="s">
        <v>36</v>
      </c>
      <c r="CL253" s="30">
        <v>11</v>
      </c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  <c r="DB253" s="30"/>
      <c r="DC253" s="30"/>
      <c r="DD253" s="30"/>
      <c r="DE253" s="30"/>
      <c r="DF253" s="30"/>
      <c r="DG253" s="30"/>
      <c r="DH253" s="30"/>
      <c r="DI253" s="30"/>
      <c r="DJ253" s="30"/>
      <c r="DK253" s="25"/>
    </row>
    <row r="254" spans="1:115" ht="24" customHeight="1">
      <c r="AB254" s="63">
        <v>1</v>
      </c>
      <c r="AC254" s="63">
        <v>0.51</v>
      </c>
      <c r="AD254" s="63">
        <v>1</v>
      </c>
      <c r="AI254" s="29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46"/>
      <c r="BJ254" s="29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  <c r="BY254" s="30"/>
      <c r="BZ254" s="30"/>
      <c r="CA254" s="30"/>
      <c r="CB254" s="30"/>
      <c r="CC254" s="30"/>
      <c r="CD254" s="30"/>
      <c r="CE254" s="30"/>
      <c r="CF254" s="30"/>
      <c r="CG254" s="30"/>
      <c r="CH254" s="30"/>
      <c r="CI254" s="30"/>
      <c r="CJ254" s="25"/>
      <c r="CK254" s="29"/>
      <c r="CL254" s="30"/>
      <c r="CM254" s="30"/>
      <c r="CN254" s="30"/>
      <c r="CO254" s="30"/>
      <c r="CP254" s="30"/>
      <c r="CQ254" s="30"/>
      <c r="CR254" s="30"/>
      <c r="CS254" s="30"/>
      <c r="CT254" s="30"/>
      <c r="CU254" s="30"/>
      <c r="CV254" s="30"/>
      <c r="CW254" s="30"/>
      <c r="CX254" s="30"/>
      <c r="CY254" s="30"/>
      <c r="CZ254" s="30"/>
      <c r="DA254" s="30"/>
      <c r="DB254" s="30"/>
      <c r="DC254" s="30"/>
      <c r="DD254" s="30"/>
      <c r="DE254" s="30"/>
      <c r="DF254" s="30"/>
      <c r="DG254" s="30"/>
      <c r="DH254" s="30"/>
      <c r="DI254" s="30"/>
      <c r="DJ254" s="30"/>
      <c r="DK254" s="25"/>
    </row>
    <row r="255" spans="1:115" ht="24" customHeight="1">
      <c r="J255" t="s">
        <v>4</v>
      </c>
      <c r="K255" s="30" cm="1">
        <f t="array" ref="K255:U255">_xlfn.SEQUENCE(1,11,1)</f>
        <v>1</v>
      </c>
      <c r="L255" s="30">
        <v>2</v>
      </c>
      <c r="M255" s="30">
        <v>3</v>
      </c>
      <c r="N255" s="30">
        <v>4</v>
      </c>
      <c r="O255" s="30">
        <v>5</v>
      </c>
      <c r="P255" s="30">
        <v>6</v>
      </c>
      <c r="Q255" s="30">
        <v>7</v>
      </c>
      <c r="R255" s="30">
        <v>8</v>
      </c>
      <c r="S255" s="30">
        <v>9</v>
      </c>
      <c r="T255" s="30">
        <v>10</v>
      </c>
      <c r="U255" s="30">
        <v>11</v>
      </c>
      <c r="AB255" s="64">
        <v>1</v>
      </c>
      <c r="AC255" s="64">
        <v>1</v>
      </c>
      <c r="AD255" s="64">
        <v>0.5</v>
      </c>
      <c r="AI255" s="29"/>
      <c r="AJ255" s="30"/>
      <c r="AK255" s="59" t="str">
        <f>"Diag(a"&amp;AJ253&amp;")"</f>
        <v>Diag(a9)</v>
      </c>
      <c r="AL255" s="30"/>
      <c r="AM255" s="30"/>
      <c r="AN255" s="30"/>
      <c r="AO255" s="30"/>
      <c r="AP255" s="30" t="str">
        <f>"k"&amp;AJ253</f>
        <v>k9</v>
      </c>
      <c r="AQ255" s="30"/>
      <c r="AR255" s="30" t="str">
        <f>"v"&amp;AJ253</f>
        <v>v9</v>
      </c>
      <c r="AS255" s="30"/>
      <c r="AT255" s="30" t="str">
        <f>"b"&amp;AJ253</f>
        <v>b9</v>
      </c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 t="str">
        <f>"q"&amp;AJ253</f>
        <v>q9</v>
      </c>
      <c r="BI255" s="46"/>
      <c r="BJ255" s="29"/>
      <c r="BK255" s="30"/>
      <c r="BL255" s="59" t="str">
        <f>"Diag(a"&amp;BK253&amp;")"</f>
        <v>Diag(a10)</v>
      </c>
      <c r="BM255" s="30"/>
      <c r="BN255" s="30"/>
      <c r="BO255" s="30"/>
      <c r="BP255" s="30"/>
      <c r="BQ255" s="30" t="str">
        <f>"k"&amp;BK253</f>
        <v>k10</v>
      </c>
      <c r="BR255" s="30"/>
      <c r="BS255" s="30" t="str">
        <f>"v"&amp;BK253</f>
        <v>v10</v>
      </c>
      <c r="BT255" s="30"/>
      <c r="BU255" s="30" t="str">
        <f>"b"&amp;BK253</f>
        <v>b10</v>
      </c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 t="str">
        <f>"q"&amp;BK253</f>
        <v>q10</v>
      </c>
      <c r="CJ255" s="25"/>
      <c r="CK255" s="29"/>
      <c r="CL255" s="30"/>
      <c r="CM255" s="59" t="str">
        <f>"Diag(a"&amp;CL253&amp;")"</f>
        <v>Diag(a11)</v>
      </c>
      <c r="CN255" s="30"/>
      <c r="CO255" s="30"/>
      <c r="CP255" s="30"/>
      <c r="CQ255" s="30"/>
      <c r="CR255" s="30" t="str">
        <f>"k"&amp;CL253</f>
        <v>k11</v>
      </c>
      <c r="CS255" s="30"/>
      <c r="CT255" s="30" t="str">
        <f>"v"&amp;CL253</f>
        <v>v11</v>
      </c>
      <c r="CU255" s="30"/>
      <c r="CV255" s="30" t="str">
        <f>"b"&amp;CL253</f>
        <v>b11</v>
      </c>
      <c r="CW255" s="30"/>
      <c r="CX255" s="30"/>
      <c r="CY255" s="30"/>
      <c r="CZ255" s="30"/>
      <c r="DA255" s="30"/>
      <c r="DB255" s="30"/>
      <c r="DC255" s="30"/>
      <c r="DD255" s="30"/>
      <c r="DE255" s="30"/>
      <c r="DF255" s="30"/>
      <c r="DG255" s="30"/>
      <c r="DH255" s="30"/>
      <c r="DI255" s="30"/>
      <c r="DJ255" s="30" t="str">
        <f>"q"&amp;CL253</f>
        <v>q11</v>
      </c>
      <c r="DK255" s="25"/>
    </row>
    <row r="256" spans="1:115" ht="24" customHeight="1">
      <c r="AB256" s="64">
        <v>1</v>
      </c>
      <c r="AC256" s="64">
        <v>0.5</v>
      </c>
      <c r="AD256" s="64">
        <v>1</v>
      </c>
      <c r="AI256" s="29"/>
      <c r="AJ256" s="30"/>
      <c r="AK256" s="30" cm="1">
        <f t="array" ref="AK256:AN259">DIAG(AB254:AB257)</f>
        <v>1</v>
      </c>
      <c r="AL256" s="30">
        <v>0</v>
      </c>
      <c r="AM256" s="30">
        <v>0</v>
      </c>
      <c r="AN256" s="30">
        <v>0</v>
      </c>
      <c r="AO256" s="30"/>
      <c r="AP256" s="31" cm="1">
        <f t="array" ref="AP256:AP259">S271:S274</f>
        <v>1</v>
      </c>
      <c r="AQ256" s="30"/>
      <c r="AR256" s="32" cm="1">
        <f t="array" ref="AR256:AR261">S278:S283</f>
        <v>2</v>
      </c>
      <c r="AS256" s="30"/>
      <c r="AT256" s="67">
        <f>AB260</f>
        <v>0.4</v>
      </c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3" cm="1">
        <f t="array" ref="BH256:BH259">S265:S268</f>
        <v>1</v>
      </c>
      <c r="BI256" s="46"/>
      <c r="BJ256" s="29"/>
      <c r="BK256" s="30"/>
      <c r="BL256" s="30" cm="1">
        <f t="array" ref="BL256:BO259">DIAG(AC254:AC257)</f>
        <v>0.51</v>
      </c>
      <c r="BM256" s="30">
        <v>0</v>
      </c>
      <c r="BN256" s="30">
        <v>0</v>
      </c>
      <c r="BO256" s="30">
        <v>0</v>
      </c>
      <c r="BP256" s="30"/>
      <c r="BQ256" s="31" cm="1">
        <f t="array" ref="BQ256:BQ259">T271:T274</f>
        <v>1</v>
      </c>
      <c r="BR256" s="30"/>
      <c r="BS256" s="32" cm="1">
        <f t="array" ref="BS256:BS261">T278:T283</f>
        <v>0</v>
      </c>
      <c r="BT256" s="30"/>
      <c r="BU256" s="67">
        <f>AC260</f>
        <v>0.4</v>
      </c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3" cm="1">
        <f t="array" ref="CI256:CI259">T265:T268</f>
        <v>0</v>
      </c>
      <c r="CJ256" s="25"/>
      <c r="CK256" s="29"/>
      <c r="CL256" s="30"/>
      <c r="CM256" s="30" cm="1">
        <f t="array" ref="CM256:CP259">DIAG(AD254:AD257)</f>
        <v>1</v>
      </c>
      <c r="CN256" s="30">
        <v>0</v>
      </c>
      <c r="CO256" s="30">
        <v>0</v>
      </c>
      <c r="CP256" s="30">
        <v>0</v>
      </c>
      <c r="CQ256" s="30"/>
      <c r="CR256" s="31" cm="1">
        <f t="array" ref="CR256:CR259">U271:U274</f>
        <v>0</v>
      </c>
      <c r="CS256" s="30"/>
      <c r="CT256" s="32" cm="1">
        <f t="array" ref="CT256:CT261">U278:U283</f>
        <v>2</v>
      </c>
      <c r="CU256" s="30"/>
      <c r="CV256" s="67">
        <f>AD260</f>
        <v>0.5</v>
      </c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3" cm="1">
        <f t="array" ref="DJ256:DJ259">U265:U268</f>
        <v>1</v>
      </c>
      <c r="DK256" s="25"/>
    </row>
    <row r="257" spans="4:115" ht="24" customHeight="1">
      <c r="K257" s="30" t="str" cm="1">
        <f t="array" ref="K257:U257">"x"&amp;_xlfn.ANCHORARRAY(K255)</f>
        <v>x1</v>
      </c>
      <c r="L257" s="30" t="str">
        <v>x2</v>
      </c>
      <c r="M257" s="30" t="str">
        <v>x3</v>
      </c>
      <c r="N257" s="30" t="str">
        <v>x4</v>
      </c>
      <c r="O257" s="30" t="str">
        <v>x5</v>
      </c>
      <c r="P257" s="30" t="str">
        <v>x6</v>
      </c>
      <c r="Q257" s="30" t="str">
        <v>x7</v>
      </c>
      <c r="R257" s="30" t="str">
        <v>x8</v>
      </c>
      <c r="S257" s="30" t="str">
        <v>x9</v>
      </c>
      <c r="T257" s="30" t="str">
        <v>x10</v>
      </c>
      <c r="U257" s="30" t="str">
        <v>x11</v>
      </c>
      <c r="AB257" s="65">
        <v>1</v>
      </c>
      <c r="AC257" s="65">
        <v>1</v>
      </c>
      <c r="AD257" s="65">
        <v>0.5</v>
      </c>
      <c r="AI257" s="29"/>
      <c r="AJ257" s="30"/>
      <c r="AK257" s="30">
        <v>0</v>
      </c>
      <c r="AL257" s="30">
        <v>1</v>
      </c>
      <c r="AM257" s="30">
        <v>0</v>
      </c>
      <c r="AN257" s="30">
        <v>0</v>
      </c>
      <c r="AO257" s="30"/>
      <c r="AP257" s="34">
        <v>0</v>
      </c>
      <c r="AQ257" s="30"/>
      <c r="AR257" s="35">
        <v>0</v>
      </c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6">
        <v>1</v>
      </c>
      <c r="BI257" s="46"/>
      <c r="BJ257" s="29"/>
      <c r="BK257" s="30"/>
      <c r="BL257" s="30">
        <v>0</v>
      </c>
      <c r="BM257" s="30">
        <v>1</v>
      </c>
      <c r="BN257" s="30">
        <v>0</v>
      </c>
      <c r="BO257" s="30">
        <v>0</v>
      </c>
      <c r="BP257" s="30"/>
      <c r="BQ257" s="34">
        <v>1</v>
      </c>
      <c r="BR257" s="30"/>
      <c r="BS257" s="35">
        <v>2</v>
      </c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6">
        <v>1</v>
      </c>
      <c r="CJ257" s="25"/>
      <c r="CK257" s="29"/>
      <c r="CL257" s="30"/>
      <c r="CM257" s="30">
        <v>0</v>
      </c>
      <c r="CN257" s="30">
        <v>0.5</v>
      </c>
      <c r="CO257" s="30">
        <v>0</v>
      </c>
      <c r="CP257" s="30">
        <v>0</v>
      </c>
      <c r="CQ257" s="30"/>
      <c r="CR257" s="34">
        <v>1</v>
      </c>
      <c r="CS257" s="30"/>
      <c r="CT257" s="35">
        <v>2</v>
      </c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6">
        <v>0</v>
      </c>
      <c r="DK257" s="25"/>
    </row>
    <row r="258" spans="4:115" ht="24" customHeight="1">
      <c r="J258" t="s">
        <v>5</v>
      </c>
      <c r="K258" s="16" cm="1">
        <f t="array" aca="1" ref="K258:U261" ca="1">_xlfn.RANDARRAY(4,11)</f>
        <v>0.49536701840942388</v>
      </c>
      <c r="L258" s="16">
        <f ca="1"/>
        <v>0.14070332191282042</v>
      </c>
      <c r="M258" s="16">
        <f ca="1"/>
        <v>0.91345787489156427</v>
      </c>
      <c r="N258" s="16">
        <f ca="1"/>
        <v>0.87282062618432521</v>
      </c>
      <c r="O258" s="16">
        <f ca="1"/>
        <v>0.58665635090506107</v>
      </c>
      <c r="P258" s="16">
        <f ca="1"/>
        <v>0.48056678214989534</v>
      </c>
      <c r="Q258" s="16">
        <f ca="1"/>
        <v>0.39494942357922191</v>
      </c>
      <c r="R258" s="16">
        <f ca="1"/>
        <v>0.82701891268539041</v>
      </c>
      <c r="S258" s="16">
        <f ca="1"/>
        <v>0.76610481067316405</v>
      </c>
      <c r="T258" s="16">
        <f ca="1"/>
        <v>0.49999677795339159</v>
      </c>
      <c r="U258" s="16">
        <f ca="1"/>
        <v>4.6456246769013054E-2</v>
      </c>
      <c r="AB258" t="s">
        <v>48</v>
      </c>
      <c r="AI258" s="29"/>
      <c r="AJ258" s="30"/>
      <c r="AK258" s="30">
        <v>0</v>
      </c>
      <c r="AL258" s="30">
        <v>0</v>
      </c>
      <c r="AM258" s="30">
        <v>1</v>
      </c>
      <c r="AN258" s="30">
        <v>0</v>
      </c>
      <c r="AO258" s="30"/>
      <c r="AP258" s="34">
        <v>1</v>
      </c>
      <c r="AQ258" s="30"/>
      <c r="AR258" s="35">
        <v>4</v>
      </c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6">
        <v>0</v>
      </c>
      <c r="BI258" s="46"/>
      <c r="BJ258" s="29"/>
      <c r="BK258" s="30"/>
      <c r="BL258" s="30">
        <v>0</v>
      </c>
      <c r="BM258" s="30">
        <v>0</v>
      </c>
      <c r="BN258" s="30">
        <v>0.5</v>
      </c>
      <c r="BO258" s="30">
        <v>0</v>
      </c>
      <c r="BP258" s="30"/>
      <c r="BQ258" s="34">
        <v>0</v>
      </c>
      <c r="BR258" s="30"/>
      <c r="BS258" s="35">
        <v>0</v>
      </c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6">
        <v>1</v>
      </c>
      <c r="CJ258" s="25"/>
      <c r="CK258" s="29"/>
      <c r="CL258" s="30"/>
      <c r="CM258" s="30">
        <v>0</v>
      </c>
      <c r="CN258" s="30">
        <v>0</v>
      </c>
      <c r="CO258" s="30">
        <v>1</v>
      </c>
      <c r="CP258" s="30">
        <v>0</v>
      </c>
      <c r="CQ258" s="30"/>
      <c r="CR258" s="34">
        <v>1</v>
      </c>
      <c r="CS258" s="30"/>
      <c r="CT258" s="35">
        <v>4</v>
      </c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6">
        <v>1</v>
      </c>
      <c r="DK258" s="25"/>
    </row>
    <row r="259" spans="4:115" ht="24" customHeight="1">
      <c r="K259" s="17">
        <f ca="1"/>
        <v>0.6216373636778445</v>
      </c>
      <c r="L259" s="17">
        <f ca="1"/>
        <v>0.14041976093924191</v>
      </c>
      <c r="M259" s="17">
        <f ca="1"/>
        <v>0.93860791935005183</v>
      </c>
      <c r="N259" s="17">
        <f ca="1"/>
        <v>0.26114401555297428</v>
      </c>
      <c r="O259" s="17">
        <f ca="1"/>
        <v>0.39917942385099359</v>
      </c>
      <c r="P259" s="17">
        <f ca="1"/>
        <v>0.61504761280459519</v>
      </c>
      <c r="Q259" s="17">
        <f ca="1"/>
        <v>0.66308459589507507</v>
      </c>
      <c r="R259" s="17">
        <f ca="1"/>
        <v>0.48447408363741995</v>
      </c>
      <c r="S259" s="17">
        <f ca="1"/>
        <v>0.94652348550265764</v>
      </c>
      <c r="T259" s="17">
        <f ca="1"/>
        <v>0.73521690632612846</v>
      </c>
      <c r="U259" s="17">
        <f ca="1"/>
        <v>0.66239165398692923</v>
      </c>
      <c r="AB259" t="s">
        <v>49</v>
      </c>
      <c r="AC259" t="s">
        <v>50</v>
      </c>
      <c r="AD259" t="s">
        <v>51</v>
      </c>
      <c r="AI259" s="29"/>
      <c r="AJ259" s="30"/>
      <c r="AK259" s="30">
        <v>0</v>
      </c>
      <c r="AL259" s="30">
        <v>0</v>
      </c>
      <c r="AM259" s="30">
        <v>0</v>
      </c>
      <c r="AN259" s="30">
        <v>1</v>
      </c>
      <c r="AO259" s="30"/>
      <c r="AP259" s="37">
        <v>0</v>
      </c>
      <c r="AQ259" s="30"/>
      <c r="AR259" s="35">
        <v>0</v>
      </c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8">
        <v>0</v>
      </c>
      <c r="BI259" s="46"/>
      <c r="BJ259" s="29"/>
      <c r="BK259" s="30"/>
      <c r="BL259" s="30">
        <v>0</v>
      </c>
      <c r="BM259" s="30">
        <v>0</v>
      </c>
      <c r="BN259" s="30">
        <v>0</v>
      </c>
      <c r="BO259" s="30">
        <v>1</v>
      </c>
      <c r="BP259" s="30"/>
      <c r="BQ259" s="37">
        <v>0</v>
      </c>
      <c r="BR259" s="30"/>
      <c r="BS259" s="35">
        <v>4</v>
      </c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8">
        <v>0</v>
      </c>
      <c r="CJ259" s="25"/>
      <c r="CK259" s="29"/>
      <c r="CL259" s="30"/>
      <c r="CM259" s="30">
        <v>0</v>
      </c>
      <c r="CN259" s="30">
        <v>0</v>
      </c>
      <c r="CO259" s="30">
        <v>0</v>
      </c>
      <c r="CP259" s="30">
        <v>0.5</v>
      </c>
      <c r="CQ259" s="30"/>
      <c r="CR259" s="37">
        <v>0</v>
      </c>
      <c r="CS259" s="30"/>
      <c r="CT259" s="35">
        <v>4</v>
      </c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8">
        <v>0</v>
      </c>
      <c r="DK259" s="25"/>
    </row>
    <row r="260" spans="4:115" ht="24" customHeight="1">
      <c r="K260" s="17">
        <f ca="1"/>
        <v>0.69425112305058168</v>
      </c>
      <c r="L260" s="17">
        <f ca="1"/>
        <v>0.55322978538653134</v>
      </c>
      <c r="M260" s="17">
        <f ca="1"/>
        <v>0.58110752536614707</v>
      </c>
      <c r="N260" s="17">
        <f ca="1"/>
        <v>0.76708809451061266</v>
      </c>
      <c r="O260" s="17">
        <f ca="1"/>
        <v>0.42213087146600659</v>
      </c>
      <c r="P260" s="17">
        <f ca="1"/>
        <v>0.70411438485983036</v>
      </c>
      <c r="Q260" s="17">
        <f ca="1"/>
        <v>0.859652672853082</v>
      </c>
      <c r="R260" s="17">
        <f ca="1"/>
        <v>1.956194318852722E-2</v>
      </c>
      <c r="S260" s="17">
        <f ca="1"/>
        <v>0.18621278173010092</v>
      </c>
      <c r="T260" s="17">
        <f ca="1"/>
        <v>0.85701518160919687</v>
      </c>
      <c r="U260" s="17">
        <f ca="1"/>
        <v>0.70977903078167537</v>
      </c>
      <c r="AB260" s="67">
        <v>0.4</v>
      </c>
      <c r="AC260" s="67">
        <v>0.4</v>
      </c>
      <c r="AD260" s="67">
        <v>0.5</v>
      </c>
      <c r="AI260" s="29"/>
      <c r="AJ260" s="30"/>
      <c r="AK260" s="30"/>
      <c r="AL260" s="30"/>
      <c r="AM260" s="30"/>
      <c r="AN260" s="30"/>
      <c r="AO260" s="30"/>
      <c r="AP260" s="30"/>
      <c r="AQ260" s="30"/>
      <c r="AR260" s="35">
        <v>2</v>
      </c>
      <c r="AS260" s="30"/>
      <c r="AT260" s="30"/>
      <c r="AU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46"/>
      <c r="BJ260" s="29"/>
      <c r="BK260" s="30"/>
      <c r="BL260" s="30"/>
      <c r="BM260" s="30"/>
      <c r="BN260" s="30"/>
      <c r="BO260" s="30"/>
      <c r="BP260" s="30"/>
      <c r="BQ260" s="30"/>
      <c r="BR260" s="30"/>
      <c r="BS260" s="35">
        <v>-2</v>
      </c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25"/>
      <c r="CK260" s="29"/>
      <c r="CL260" s="30"/>
      <c r="CM260" s="30"/>
      <c r="CN260" s="30"/>
      <c r="CO260" s="30"/>
      <c r="CP260" s="30"/>
      <c r="CQ260" s="30"/>
      <c r="CR260" s="30"/>
      <c r="CS260" s="30"/>
      <c r="CT260" s="35">
        <v>0</v>
      </c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25"/>
    </row>
    <row r="261" spans="4:115" ht="24" customHeight="1">
      <c r="K261" s="18">
        <f ca="1"/>
        <v>0.12701940785912913</v>
      </c>
      <c r="L261" s="18">
        <f ca="1"/>
        <v>0.59746605717768175</v>
      </c>
      <c r="M261" s="18">
        <f ca="1"/>
        <v>0.28508374070454368</v>
      </c>
      <c r="N261" s="18">
        <f ca="1"/>
        <v>0.54387411393123464</v>
      </c>
      <c r="O261" s="18">
        <f ca="1"/>
        <v>0.12721048092999232</v>
      </c>
      <c r="P261" s="18">
        <f ca="1"/>
        <v>0.15982213508087484</v>
      </c>
      <c r="Q261" s="18">
        <f ca="1"/>
        <v>0.61620088490356673</v>
      </c>
      <c r="R261" s="18">
        <f ca="1"/>
        <v>0.81202014070474471</v>
      </c>
      <c r="S261" s="18">
        <f ca="1"/>
        <v>0.78430988694359738</v>
      </c>
      <c r="T261" s="18">
        <f ca="1"/>
        <v>9.0991893405942825E-3</v>
      </c>
      <c r="U261" s="18">
        <f ca="1"/>
        <v>0.569512221564483</v>
      </c>
      <c r="AI261" s="29"/>
      <c r="AJ261" s="30"/>
      <c r="AK261" s="30"/>
      <c r="AL261" s="30"/>
      <c r="AM261" s="30"/>
      <c r="AN261" s="30"/>
      <c r="AO261" s="30"/>
      <c r="AP261" s="30"/>
      <c r="AQ261" s="30"/>
      <c r="AR261" s="39">
        <v>-2</v>
      </c>
      <c r="AS261" s="30"/>
      <c r="AT261" s="30"/>
      <c r="AU261" s="30"/>
      <c r="AW261" s="30" t="s">
        <v>52</v>
      </c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46"/>
      <c r="BJ261" s="29"/>
      <c r="BK261" s="30"/>
      <c r="BL261" s="30"/>
      <c r="BM261" s="30"/>
      <c r="BN261" s="30"/>
      <c r="BO261" s="30"/>
      <c r="BP261" s="30"/>
      <c r="BQ261" s="30"/>
      <c r="BR261" s="30"/>
      <c r="BS261" s="39">
        <v>2</v>
      </c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25"/>
      <c r="CK261" s="29"/>
      <c r="CL261" s="30"/>
      <c r="CM261" s="30"/>
      <c r="CN261" s="30"/>
      <c r="CO261" s="30"/>
      <c r="CP261" s="30"/>
      <c r="CQ261" s="30"/>
      <c r="CR261" s="30"/>
      <c r="CS261" s="30"/>
      <c r="CT261" s="39">
        <v>2</v>
      </c>
      <c r="CU261" s="30"/>
      <c r="CV261" s="30"/>
      <c r="CW261" s="30"/>
      <c r="CX261" s="30"/>
      <c r="CY261" s="30"/>
      <c r="CZ261" s="30"/>
      <c r="DA261" s="30"/>
      <c r="DB261" s="30"/>
      <c r="DC261" s="30"/>
      <c r="DD261" s="30"/>
      <c r="DE261" s="30"/>
      <c r="DF261" s="30"/>
      <c r="DG261" s="30"/>
      <c r="DH261" s="30"/>
      <c r="DI261" s="30"/>
      <c r="DJ261" s="30"/>
      <c r="DK261" s="25"/>
    </row>
    <row r="262" spans="4:115" ht="24" customHeight="1"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AB262" t="s">
        <v>53</v>
      </c>
      <c r="AI262" s="29"/>
      <c r="AJ262" s="30"/>
      <c r="AK262" s="30" t="s">
        <v>101</v>
      </c>
      <c r="AL262" s="30"/>
      <c r="AM262" s="30"/>
      <c r="AN262" s="30"/>
      <c r="AO262" s="30"/>
      <c r="AP262" s="30" t="s">
        <v>90</v>
      </c>
      <c r="AQ262" s="30"/>
      <c r="AR262" s="30" t="s">
        <v>91</v>
      </c>
      <c r="AS262" s="30"/>
      <c r="AT262" s="30" t="s">
        <v>92</v>
      </c>
      <c r="AU262" s="30"/>
      <c r="AV262" s="30" t="str">
        <f>"k"&amp;AJ253</f>
        <v>k9</v>
      </c>
      <c r="AW262" s="40" cm="1">
        <f t="array" ref="AW262:AZ262">TRANSPOSE(S271:S274)</f>
        <v>1</v>
      </c>
      <c r="AX262" s="41">
        <v>0</v>
      </c>
      <c r="AY262" s="41">
        <v>1</v>
      </c>
      <c r="AZ262" s="42">
        <v>0</v>
      </c>
      <c r="BA262" s="30"/>
      <c r="BB262" s="30"/>
      <c r="BC262" s="59" t="s">
        <v>102</v>
      </c>
      <c r="BD262" s="30"/>
      <c r="BE262" s="30"/>
      <c r="BF262" s="30"/>
      <c r="BG262" s="30"/>
      <c r="BH262" s="30" t="s">
        <v>56</v>
      </c>
      <c r="BI262" s="46"/>
      <c r="BJ262" s="29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 t="str">
        <f>"k"&amp;BK253</f>
        <v>k10</v>
      </c>
      <c r="BX262" s="40" cm="1">
        <f t="array" ref="BX262:CA262">TRANSPOSE(T271:T274)</f>
        <v>1</v>
      </c>
      <c r="BY262" s="41">
        <v>1</v>
      </c>
      <c r="BZ262" s="41">
        <v>0</v>
      </c>
      <c r="CA262" s="42">
        <v>0</v>
      </c>
      <c r="CB262" s="30"/>
      <c r="CC262" s="30"/>
      <c r="CD262" s="30"/>
      <c r="CE262" s="30"/>
      <c r="CF262" s="30"/>
      <c r="CG262" s="30"/>
      <c r="CH262" s="30"/>
      <c r="CI262" s="30"/>
      <c r="CJ262" s="25"/>
      <c r="CK262" s="29"/>
      <c r="CL262" s="30"/>
      <c r="CM262" s="30"/>
      <c r="CN262" s="30"/>
      <c r="CO262" s="30"/>
      <c r="CP262" s="30"/>
      <c r="CQ262" s="30"/>
      <c r="CR262" s="30"/>
      <c r="CS262" s="30"/>
      <c r="CT262" s="30"/>
      <c r="CU262" s="30"/>
      <c r="CV262" s="30"/>
      <c r="CW262" s="30"/>
      <c r="CX262" s="30" t="str">
        <f>"k"&amp;CL253</f>
        <v>k11</v>
      </c>
      <c r="CY262" s="40" cm="1">
        <f t="array" ref="CY262:DB262">TRANSPOSE(U271:U274)</f>
        <v>0</v>
      </c>
      <c r="CZ262" s="41">
        <v>1</v>
      </c>
      <c r="DA262" s="41">
        <v>1</v>
      </c>
      <c r="DB262" s="42">
        <v>0</v>
      </c>
      <c r="DC262" s="30"/>
      <c r="DD262" s="30"/>
      <c r="DE262" s="30" t="s">
        <v>59</v>
      </c>
      <c r="DF262" s="30"/>
      <c r="DG262" s="30"/>
      <c r="DH262" s="30"/>
      <c r="DI262" s="30"/>
      <c r="DJ262" s="30"/>
      <c r="DK262" s="25"/>
    </row>
    <row r="263" spans="4:115" ht="24" customHeight="1" thickBot="1">
      <c r="D263" s="80" t="s">
        <v>7</v>
      </c>
      <c r="AB263" t="s">
        <v>68</v>
      </c>
      <c r="AI263" s="29"/>
      <c r="AJ263" s="30"/>
      <c r="AK263" s="30" t="s">
        <v>69</v>
      </c>
      <c r="AL263" s="30"/>
      <c r="AM263" s="30"/>
      <c r="AN263" s="30"/>
      <c r="AO263" s="30"/>
      <c r="AP263" s="30" t="s">
        <v>93</v>
      </c>
      <c r="AQ263" s="30"/>
      <c r="AR263" s="30" t="s">
        <v>94</v>
      </c>
      <c r="AS263" s="30"/>
      <c r="AT263" s="30" t="s">
        <v>95</v>
      </c>
      <c r="AU263" s="30"/>
      <c r="AV263" s="30"/>
      <c r="AX263" s="30"/>
      <c r="AY263" s="30"/>
      <c r="AZ263" s="30"/>
      <c r="BA263" s="30"/>
      <c r="BB263" s="30"/>
      <c r="BC263" s="30" t="str">
        <f>"S"&amp;AJ253</f>
        <v>S9</v>
      </c>
      <c r="BD263" s="30"/>
      <c r="BE263" s="30"/>
      <c r="BF263" s="30"/>
      <c r="BG263" s="30"/>
      <c r="BH263" s="30" t="str">
        <f>"o"&amp;AJ253</f>
        <v>o9</v>
      </c>
      <c r="BI263" s="46"/>
      <c r="BJ263" s="29"/>
      <c r="BK263" s="30"/>
      <c r="BL263" s="30" t="s">
        <v>69</v>
      </c>
      <c r="BM263" s="30"/>
      <c r="BN263" s="30"/>
      <c r="BO263" s="30"/>
      <c r="BP263" s="30"/>
      <c r="BQ263" s="30" t="s">
        <v>93</v>
      </c>
      <c r="BR263" s="30"/>
      <c r="BS263" s="30" t="s">
        <v>94</v>
      </c>
      <c r="BT263" s="30"/>
      <c r="BU263" s="30" t="s">
        <v>95</v>
      </c>
      <c r="BV263" s="30"/>
      <c r="BW263" s="30"/>
      <c r="BX263" s="30"/>
      <c r="BY263" s="30"/>
      <c r="BZ263" s="30"/>
      <c r="CA263" s="30"/>
      <c r="CB263" s="30"/>
      <c r="CC263" s="30"/>
      <c r="CD263" s="30" t="str">
        <f>"S"&amp;BK253</f>
        <v>S10</v>
      </c>
      <c r="CE263" s="30"/>
      <c r="CF263" s="30"/>
      <c r="CG263" s="30"/>
      <c r="CH263" s="30"/>
      <c r="CI263" s="30" t="str">
        <f>"o"&amp;BK253</f>
        <v>o10</v>
      </c>
      <c r="CJ263" s="25"/>
      <c r="CK263" s="29"/>
      <c r="CL263" s="30"/>
      <c r="CM263" s="30" t="s">
        <v>69</v>
      </c>
      <c r="CN263" s="30"/>
      <c r="CO263" s="30"/>
      <c r="CP263" s="30"/>
      <c r="CQ263" s="30"/>
      <c r="CR263" s="30" t="s">
        <v>93</v>
      </c>
      <c r="CS263" s="30"/>
      <c r="CT263" s="30" t="s">
        <v>94</v>
      </c>
      <c r="CU263" s="30"/>
      <c r="CV263" s="30" t="s">
        <v>95</v>
      </c>
      <c r="CW263" s="30"/>
      <c r="CX263" s="30"/>
      <c r="CY263" s="30"/>
      <c r="CZ263" s="30"/>
      <c r="DA263" s="30"/>
      <c r="DB263" s="30"/>
      <c r="DC263" s="30"/>
      <c r="DD263" s="30"/>
      <c r="DE263" s="30" t="str">
        <f>"S"&amp;CL253</f>
        <v>S11</v>
      </c>
      <c r="DF263" s="30"/>
      <c r="DG263" s="30"/>
      <c r="DH263" s="30"/>
      <c r="DI263" s="30"/>
      <c r="DJ263" s="30" t="str">
        <f>"o"&amp;CL253</f>
        <v>o11</v>
      </c>
      <c r="DK263" s="25"/>
    </row>
    <row r="264" spans="4:115" ht="24" customHeight="1" thickTop="1">
      <c r="K264" s="30" t="str" cm="1">
        <f t="array" ref="K264:U264">"q"&amp;_xlfn.ANCHORARRAY(K255)</f>
        <v>q1</v>
      </c>
      <c r="L264" s="30" t="str">
        <v>q2</v>
      </c>
      <c r="M264" s="30" t="str">
        <v>q3</v>
      </c>
      <c r="N264" s="30" t="str">
        <v>q4</v>
      </c>
      <c r="O264" s="30" t="str">
        <v>q5</v>
      </c>
      <c r="P264" s="30" t="str">
        <v>q6</v>
      </c>
      <c r="Q264" s="30" t="str">
        <v>q7</v>
      </c>
      <c r="R264" s="30" t="str">
        <v>q8</v>
      </c>
      <c r="S264" s="30" t="str">
        <v>q9</v>
      </c>
      <c r="T264" s="30" t="str">
        <v>q10</v>
      </c>
      <c r="U264" s="30" t="str">
        <v>q11</v>
      </c>
      <c r="Y264" t="s">
        <v>79</v>
      </c>
      <c r="AB264" s="77">
        <v>1</v>
      </c>
      <c r="AC264" s="78">
        <v>0</v>
      </c>
      <c r="AD264" s="78">
        <v>0</v>
      </c>
      <c r="AE264" s="79">
        <v>0</v>
      </c>
      <c r="AI264" s="29"/>
      <c r="AJ264" s="30"/>
      <c r="AK264" s="30" cm="1">
        <f t="array" ref="AK264:AN269">MMULT(AB264:AE269,_xlfn.ANCHORARRAY(AK256))</f>
        <v>1</v>
      </c>
      <c r="AL264" s="30">
        <v>0</v>
      </c>
      <c r="AM264" s="30">
        <v>0</v>
      </c>
      <c r="AN264" s="30">
        <v>0</v>
      </c>
      <c r="AO264" s="30"/>
      <c r="AP264" s="30" cm="1">
        <f t="array" ref="AP264:AP269">MMULT(_xlfn.ANCHORARRAY(AK264),_xlfn.ANCHORARRAY(AP256))</f>
        <v>1</v>
      </c>
      <c r="AQ264" s="30"/>
      <c r="AR264" s="30" cm="1">
        <f t="array" ref="AR264:AR269">_xlfn.ANCHORARRAY(AR256)-_xlfn.ANCHORARRAY(AP264)</f>
        <v>1</v>
      </c>
      <c r="AS264" s="30"/>
      <c r="AT264" s="19" cm="1">
        <f t="array" ref="AT264:AT269">_xlfn.ANCHORARRAY(AR264)*AT256</f>
        <v>0.4</v>
      </c>
      <c r="AU264" s="30"/>
      <c r="AV264" s="30"/>
      <c r="AW264" s="30" cm="1">
        <f t="array" ref="AW264:AZ269">MMULT(_xlfn.ANCHORARRAY(AT264),AW262:AZ262)</f>
        <v>0.4</v>
      </c>
      <c r="AX264" s="30">
        <v>0</v>
      </c>
      <c r="AY264" s="30">
        <v>0.4</v>
      </c>
      <c r="AZ264" s="30">
        <v>0</v>
      </c>
      <c r="BA264" s="30"/>
      <c r="BB264" s="30"/>
      <c r="BC264" s="50" cm="1">
        <f t="array" ref="BC264:BF269">_xlfn.ANCHORARRAY(AK264)+_xlfn.ANCHORARRAY(AW264)</f>
        <v>1.4</v>
      </c>
      <c r="BD264" s="51">
        <v>0</v>
      </c>
      <c r="BE264" s="51">
        <v>0.4</v>
      </c>
      <c r="BF264" s="52">
        <v>0</v>
      </c>
      <c r="BG264" s="30"/>
      <c r="BH264" s="43" cm="1">
        <f t="array" ref="BH264:BH269">MMULT(_xlfn.ANCHORARRAY(BC264),_xlfn.ANCHORARRAY(BH256))</f>
        <v>1.4</v>
      </c>
      <c r="BI264" s="46"/>
      <c r="BJ264" s="29"/>
      <c r="BK264" s="30"/>
      <c r="BL264" s="30" cm="1">
        <f t="array" ref="BL264:BO269">MMULT(BC264:BF269,_xlfn.ANCHORARRAY(BL256))</f>
        <v>0.71399999999999997</v>
      </c>
      <c r="BM264" s="30">
        <v>0</v>
      </c>
      <c r="BN264" s="30">
        <v>0.2</v>
      </c>
      <c r="BO264" s="30">
        <v>0</v>
      </c>
      <c r="BP264" s="30"/>
      <c r="BQ264" s="30" cm="1">
        <f t="array" ref="BQ264:BQ269">MMULT(_xlfn.ANCHORARRAY(BL264),_xlfn.ANCHORARRAY(BQ256))</f>
        <v>0.71399999999999997</v>
      </c>
      <c r="BR264" s="30"/>
      <c r="BS264" s="30" cm="1">
        <f t="array" ref="BS264:BS269">_xlfn.ANCHORARRAY(BS256)-_xlfn.ANCHORARRAY(BQ264)</f>
        <v>-0.71399999999999997</v>
      </c>
      <c r="BT264" s="30"/>
      <c r="BU264" s="19" cm="1">
        <f t="array" ref="BU264:BU269">_xlfn.ANCHORARRAY(BS264)*BU256</f>
        <v>-0.28560000000000002</v>
      </c>
      <c r="BV264" s="30"/>
      <c r="BW264" s="30"/>
      <c r="BX264" s="30" cm="1">
        <f t="array" ref="BX264:CA269">MMULT(_xlfn.ANCHORARRAY(BU264),BX262:CA262)</f>
        <v>-0.28560000000000002</v>
      </c>
      <c r="BY264" s="30">
        <v>-0.28560000000000002</v>
      </c>
      <c r="BZ264" s="30">
        <v>0</v>
      </c>
      <c r="CA264" s="30">
        <v>0</v>
      </c>
      <c r="CB264" s="30"/>
      <c r="CC264" s="30"/>
      <c r="CD264" s="30" cm="1">
        <f t="array" ref="CD264:CG269">_xlfn.ANCHORARRAY(BL264)+_xlfn.ANCHORARRAY(BX264)</f>
        <v>0.42839999999999995</v>
      </c>
      <c r="CE264" s="30">
        <v>-0.28560000000000002</v>
      </c>
      <c r="CF264" s="30">
        <v>0.2</v>
      </c>
      <c r="CG264" s="30">
        <v>0</v>
      </c>
      <c r="CH264" s="30"/>
      <c r="CI264" s="43" cm="1">
        <f t="array" ref="CI264:CI269">MMULT(_xlfn.ANCHORARRAY(CD264),_xlfn.ANCHORARRAY(CI256))</f>
        <v>-8.5600000000000009E-2</v>
      </c>
      <c r="CJ264" s="25"/>
      <c r="CK264" s="29"/>
      <c r="CL264" s="30"/>
      <c r="CM264" s="30" cm="1">
        <f t="array" ref="CM264:CP269">MMULT(CD264:CG269,_xlfn.ANCHORARRAY(CM256))</f>
        <v>0.42839999999999995</v>
      </c>
      <c r="CN264" s="30">
        <v>-0.14280000000000001</v>
      </c>
      <c r="CO264" s="30">
        <v>0.2</v>
      </c>
      <c r="CP264" s="30">
        <v>0</v>
      </c>
      <c r="CQ264" s="30"/>
      <c r="CR264" s="30" cm="1">
        <f t="array" ref="CR264:CR269">MMULT(_xlfn.ANCHORARRAY(CM264),_xlfn.ANCHORARRAY(CR256))</f>
        <v>5.7200000000000001E-2</v>
      </c>
      <c r="CS264" s="30"/>
      <c r="CT264" s="30" cm="1">
        <f t="array" ref="CT264:CT269">_xlfn.ANCHORARRAY(CT256)-_xlfn.ANCHORARRAY(CR264)</f>
        <v>1.9428000000000001</v>
      </c>
      <c r="CU264" s="30"/>
      <c r="CV264" s="19" cm="1">
        <f t="array" ref="CV264:CV269">_xlfn.ANCHORARRAY(CT264)*CV256</f>
        <v>0.97140000000000004</v>
      </c>
      <c r="CW264" s="30"/>
      <c r="CX264" s="30"/>
      <c r="CY264" s="30" cm="1">
        <f t="array" ref="CY264:DB269">MMULT(_xlfn.ANCHORARRAY(CV264),CY262:DB262)</f>
        <v>0</v>
      </c>
      <c r="CZ264" s="30">
        <v>0.97140000000000004</v>
      </c>
      <c r="DA264" s="30">
        <v>0.97140000000000004</v>
      </c>
      <c r="DB264" s="30">
        <v>0</v>
      </c>
      <c r="DC264" s="30"/>
      <c r="DD264" s="30"/>
      <c r="DE264" s="69" cm="1">
        <f t="array" ref="DE264:DH269">_xlfn.ANCHORARRAY(CM264)+_xlfn.ANCHORARRAY(CY264)</f>
        <v>0.42839999999999995</v>
      </c>
      <c r="DF264" s="70">
        <v>0.8286</v>
      </c>
      <c r="DG264" s="70">
        <v>1.1714</v>
      </c>
      <c r="DH264" s="71">
        <v>0</v>
      </c>
      <c r="DI264" s="30"/>
      <c r="DJ264" s="43" cm="1">
        <f t="array" ref="DJ264:DJ269">MMULT(_xlfn.ANCHORARRAY(DE264),_xlfn.ANCHORARRAY(DJ256))</f>
        <v>1.5997999999999999</v>
      </c>
      <c r="DK264" s="25"/>
    </row>
    <row r="265" spans="4:115" ht="24" customHeight="1">
      <c r="D265" t="s">
        <v>12</v>
      </c>
      <c r="E265" s="1" cm="1">
        <f t="array" aca="1" ref="E265:H268" ca="1">_xlfn.RANDARRAY(4,4)</f>
        <v>0.57656726836703043</v>
      </c>
      <c r="F265" s="1">
        <f ca="1"/>
        <v>0.52880144810722873</v>
      </c>
      <c r="G265" s="1">
        <f ca="1"/>
        <v>0.35857225672006821</v>
      </c>
      <c r="H265" s="1">
        <f ca="1"/>
        <v>0.63595758401075275</v>
      </c>
      <c r="J265" t="s">
        <v>6</v>
      </c>
      <c r="K265" s="16" cm="1">
        <f t="array" aca="1" ref="K265:R268" ca="1">MMULT(_xlfn.ANCHORARRAY(E265),K258:R261)</f>
        <v>0.9440532944211032</v>
      </c>
      <c r="L265" s="16">
        <f ca="1"/>
        <v>0.73371502577494008</v>
      </c>
      <c r="M265" s="16">
        <f ca="1"/>
        <v>1.4126773423985655</v>
      </c>
      <c r="N265" s="16">
        <f ca="1"/>
        <v>1.262270514455911</v>
      </c>
      <c r="O265" s="16">
        <f ca="1"/>
        <v>0.78159839642437456</v>
      </c>
      <c r="P265" s="16">
        <f ca="1"/>
        <v>0.95643312802378833</v>
      </c>
      <c r="Q265" s="16">
        <f ca="1"/>
        <v>1.2784802297520459</v>
      </c>
      <c r="R265" s="16">
        <f ca="1"/>
        <v>1.2564473693383786</v>
      </c>
      <c r="S265" s="33">
        <v>1</v>
      </c>
      <c r="T265" s="33">
        <v>0</v>
      </c>
      <c r="U265" s="33">
        <v>1</v>
      </c>
      <c r="AB265" s="29">
        <v>0</v>
      </c>
      <c r="AC265" s="30">
        <v>1</v>
      </c>
      <c r="AD265" s="30">
        <v>0</v>
      </c>
      <c r="AE265" s="46">
        <v>0</v>
      </c>
      <c r="AI265" s="29"/>
      <c r="AJ265" s="30"/>
      <c r="AK265" s="30">
        <v>0</v>
      </c>
      <c r="AL265" s="30">
        <v>1</v>
      </c>
      <c r="AM265" s="30">
        <v>0</v>
      </c>
      <c r="AN265" s="30">
        <v>0</v>
      </c>
      <c r="AO265" s="30"/>
      <c r="AP265" s="30">
        <v>0</v>
      </c>
      <c r="AQ265" s="30"/>
      <c r="AR265" s="30">
        <v>0</v>
      </c>
      <c r="AS265" s="30"/>
      <c r="AT265" s="20">
        <v>0</v>
      </c>
      <c r="AU265" s="30"/>
      <c r="AV265" s="30"/>
      <c r="AW265" s="30">
        <v>0</v>
      </c>
      <c r="AX265" s="30">
        <v>0</v>
      </c>
      <c r="AY265" s="30">
        <v>0</v>
      </c>
      <c r="AZ265" s="30">
        <v>0</v>
      </c>
      <c r="BA265" s="30"/>
      <c r="BB265" s="30"/>
      <c r="BC265" s="53">
        <v>0</v>
      </c>
      <c r="BD265" s="30">
        <v>1</v>
      </c>
      <c r="BE265" s="30">
        <v>0</v>
      </c>
      <c r="BF265" s="54">
        <v>0</v>
      </c>
      <c r="BG265" s="30"/>
      <c r="BH265" s="44">
        <v>1</v>
      </c>
      <c r="BI265" s="46"/>
      <c r="BJ265" s="29"/>
      <c r="BK265" s="30"/>
      <c r="BL265" s="30">
        <v>0</v>
      </c>
      <c r="BM265" s="30">
        <v>1</v>
      </c>
      <c r="BN265" s="30">
        <v>0</v>
      </c>
      <c r="BO265" s="30">
        <v>0</v>
      </c>
      <c r="BP265" s="30"/>
      <c r="BQ265" s="30">
        <v>1</v>
      </c>
      <c r="BR265" s="30"/>
      <c r="BS265" s="30">
        <v>1</v>
      </c>
      <c r="BT265" s="30"/>
      <c r="BU265" s="20">
        <v>0.4</v>
      </c>
      <c r="BV265" s="30"/>
      <c r="BW265" s="30"/>
      <c r="BX265" s="30">
        <v>0.4</v>
      </c>
      <c r="BY265" s="30">
        <v>0.4</v>
      </c>
      <c r="BZ265" s="30">
        <v>0</v>
      </c>
      <c r="CA265" s="30">
        <v>0</v>
      </c>
      <c r="CB265" s="30"/>
      <c r="CC265" s="30"/>
      <c r="CD265" s="30">
        <v>0.4</v>
      </c>
      <c r="CE265" s="30">
        <v>1.4</v>
      </c>
      <c r="CF265" s="30">
        <v>0</v>
      </c>
      <c r="CG265" s="30">
        <v>0</v>
      </c>
      <c r="CH265" s="30"/>
      <c r="CI265" s="44">
        <v>1.4</v>
      </c>
      <c r="CJ265" s="25"/>
      <c r="CK265" s="29"/>
      <c r="CL265" s="30"/>
      <c r="CM265" s="30">
        <v>0.4</v>
      </c>
      <c r="CN265" s="30">
        <v>0.7</v>
      </c>
      <c r="CO265" s="30">
        <v>0</v>
      </c>
      <c r="CP265" s="30">
        <v>0</v>
      </c>
      <c r="CQ265" s="30"/>
      <c r="CR265" s="30">
        <v>0.7</v>
      </c>
      <c r="CS265" s="30"/>
      <c r="CT265" s="30">
        <v>1.3</v>
      </c>
      <c r="CU265" s="30"/>
      <c r="CV265" s="20">
        <v>0.65</v>
      </c>
      <c r="CW265" s="30"/>
      <c r="CX265" s="30"/>
      <c r="CY265" s="30">
        <v>0</v>
      </c>
      <c r="CZ265" s="30">
        <v>0.65</v>
      </c>
      <c r="DA265" s="30">
        <v>0.65</v>
      </c>
      <c r="DB265" s="30">
        <v>0</v>
      </c>
      <c r="DC265" s="30"/>
      <c r="DD265" s="30"/>
      <c r="DE265" s="72">
        <v>0.4</v>
      </c>
      <c r="DF265">
        <v>1.35</v>
      </c>
      <c r="DG265">
        <v>0.65</v>
      </c>
      <c r="DH265" s="73">
        <v>0</v>
      </c>
      <c r="DI265" s="30"/>
      <c r="DJ265" s="44">
        <v>1.05</v>
      </c>
      <c r="DK265" s="25"/>
    </row>
    <row r="266" spans="4:115" ht="24" customHeight="1">
      <c r="E266" s="1">
        <f ca="1"/>
        <v>0.39528438416684075</v>
      </c>
      <c r="F266" s="1">
        <f ca="1"/>
        <v>0.33562775896044994</v>
      </c>
      <c r="G266" s="1">
        <f ca="1"/>
        <v>0.18287385230645214</v>
      </c>
      <c r="H266" s="1">
        <f ca="1"/>
        <v>0.11362177205369539</v>
      </c>
      <c r="K266" s="17">
        <f ca="1"/>
        <v>0.54584214961231636</v>
      </c>
      <c r="L266" s="17">
        <f ca="1"/>
        <v>0.27180300985310729</v>
      </c>
      <c r="M266" s="17">
        <f ca="1"/>
        <v>0.81475959762337491</v>
      </c>
      <c r="N266" s="17">
        <f ca="1"/>
        <v>0.63473583991593685</v>
      </c>
      <c r="O266" s="17">
        <f ca="1"/>
        <v>0.45752236874484264</v>
      </c>
      <c r="P266" s="17">
        <f ca="1"/>
        <v>0.54331098069774153</v>
      </c>
      <c r="Q266" s="17">
        <f ca="1"/>
        <v>0.60588876901200084</v>
      </c>
      <c r="R266" s="17">
        <f ca="1"/>
        <v>0.58535114780046971</v>
      </c>
      <c r="S266" s="36">
        <v>1</v>
      </c>
      <c r="T266" s="36">
        <v>1</v>
      </c>
      <c r="U266" s="36">
        <v>0</v>
      </c>
      <c r="AB266" s="29">
        <v>0</v>
      </c>
      <c r="AC266" s="30">
        <v>0</v>
      </c>
      <c r="AD266" s="30">
        <v>1</v>
      </c>
      <c r="AE266" s="46">
        <v>0</v>
      </c>
      <c r="AI266" s="29"/>
      <c r="AJ266" s="30"/>
      <c r="AK266" s="30">
        <v>0</v>
      </c>
      <c r="AL266" s="30">
        <v>0</v>
      </c>
      <c r="AM266" s="30">
        <v>1</v>
      </c>
      <c r="AN266" s="30">
        <v>0</v>
      </c>
      <c r="AO266" s="30"/>
      <c r="AP266" s="30">
        <v>1</v>
      </c>
      <c r="AQ266" s="30"/>
      <c r="AR266" s="30">
        <v>3</v>
      </c>
      <c r="AS266" s="30"/>
      <c r="AT266" s="20">
        <v>1.2000000000000002</v>
      </c>
      <c r="AU266" s="30"/>
      <c r="AV266" s="30"/>
      <c r="AW266" s="30">
        <v>1.2000000000000002</v>
      </c>
      <c r="AX266" s="30">
        <v>0</v>
      </c>
      <c r="AY266" s="30">
        <v>1.2000000000000002</v>
      </c>
      <c r="AZ266" s="30">
        <v>0</v>
      </c>
      <c r="BA266" s="30"/>
      <c r="BB266" s="30"/>
      <c r="BC266" s="53">
        <v>1.2000000000000002</v>
      </c>
      <c r="BD266" s="30">
        <v>0</v>
      </c>
      <c r="BE266" s="30">
        <v>2.2000000000000002</v>
      </c>
      <c r="BF266" s="54">
        <v>0</v>
      </c>
      <c r="BG266" s="30"/>
      <c r="BH266" s="44">
        <v>1.2000000000000002</v>
      </c>
      <c r="BI266" s="46"/>
      <c r="BJ266" s="29"/>
      <c r="BK266" s="30"/>
      <c r="BL266" s="30">
        <v>0.6120000000000001</v>
      </c>
      <c r="BM266" s="30">
        <v>0</v>
      </c>
      <c r="BN266" s="30">
        <v>1.1000000000000001</v>
      </c>
      <c r="BO266" s="30">
        <v>0</v>
      </c>
      <c r="BP266" s="30"/>
      <c r="BQ266" s="30">
        <v>0.6120000000000001</v>
      </c>
      <c r="BR266" s="30"/>
      <c r="BS266" s="30">
        <v>-0.6120000000000001</v>
      </c>
      <c r="BT266" s="30"/>
      <c r="BU266" s="20">
        <v>-0.24480000000000005</v>
      </c>
      <c r="BV266" s="30"/>
      <c r="BW266" s="30"/>
      <c r="BX266" s="30">
        <v>-0.24480000000000005</v>
      </c>
      <c r="BY266" s="30">
        <v>-0.24480000000000005</v>
      </c>
      <c r="BZ266" s="30">
        <v>0</v>
      </c>
      <c r="CA266" s="30">
        <v>0</v>
      </c>
      <c r="CB266" s="30"/>
      <c r="CC266" s="30"/>
      <c r="CD266" s="30">
        <v>0.36720000000000008</v>
      </c>
      <c r="CE266" s="30">
        <v>-0.24480000000000005</v>
      </c>
      <c r="CF266" s="30">
        <v>1.1000000000000001</v>
      </c>
      <c r="CG266" s="30">
        <v>0</v>
      </c>
      <c r="CH266" s="30"/>
      <c r="CI266" s="44">
        <v>0.85520000000000007</v>
      </c>
      <c r="CJ266" s="25"/>
      <c r="CK266" s="29"/>
      <c r="CL266" s="30"/>
      <c r="CM266" s="30">
        <v>0.36720000000000008</v>
      </c>
      <c r="CN266" s="30">
        <v>-0.12240000000000002</v>
      </c>
      <c r="CO266" s="30">
        <v>1.1000000000000001</v>
      </c>
      <c r="CP266" s="30">
        <v>0</v>
      </c>
      <c r="CQ266" s="30"/>
      <c r="CR266" s="30">
        <v>0.97760000000000002</v>
      </c>
      <c r="CS266" s="30"/>
      <c r="CT266" s="30">
        <v>3.0224000000000002</v>
      </c>
      <c r="CU266" s="30"/>
      <c r="CV266" s="20">
        <v>1.5112000000000001</v>
      </c>
      <c r="CW266" s="30"/>
      <c r="CX266" s="30"/>
      <c r="CY266" s="30">
        <v>0</v>
      </c>
      <c r="CZ266" s="30">
        <v>1.5112000000000001</v>
      </c>
      <c r="DA266" s="30">
        <v>1.5112000000000001</v>
      </c>
      <c r="DB266" s="30">
        <v>0</v>
      </c>
      <c r="DC266" s="30"/>
      <c r="DD266" s="30"/>
      <c r="DE266" s="72">
        <v>0.36720000000000008</v>
      </c>
      <c r="DF266">
        <v>1.3888</v>
      </c>
      <c r="DG266">
        <v>2.6112000000000002</v>
      </c>
      <c r="DH266" s="73">
        <v>0</v>
      </c>
      <c r="DI266" s="30"/>
      <c r="DJ266" s="44">
        <v>2.9784000000000002</v>
      </c>
      <c r="DK266" s="25"/>
    </row>
    <row r="267" spans="4:115" ht="24" customHeight="1">
      <c r="E267" s="1">
        <f ca="1"/>
        <v>0.7481039789723003</v>
      </c>
      <c r="F267" s="1">
        <f ca="1"/>
        <v>0.21708194038825268</v>
      </c>
      <c r="G267" s="1">
        <f ca="1"/>
        <v>0.92507188553661268</v>
      </c>
      <c r="H267" s="1">
        <f ca="1"/>
        <v>0.87065939710390827</v>
      </c>
      <c r="K267" s="17">
        <f ca="1"/>
        <v>1.2583551191521964</v>
      </c>
      <c r="L267" s="17">
        <f ca="1"/>
        <v>1.1677100669860503</v>
      </c>
      <c r="M267" s="17">
        <f ca="1"/>
        <v>1.6728933712221723</v>
      </c>
      <c r="N267" s="17">
        <f ca="1"/>
        <v>1.892790971092019</v>
      </c>
      <c r="O267" s="17">
        <f ca="1"/>
        <v>1.0267929961361622</v>
      </c>
      <c r="P267" s="17">
        <f ca="1"/>
        <v>1.2835367165161449</v>
      </c>
      <c r="Q267" s="17">
        <f ca="1"/>
        <v>1.7711485359187193</v>
      </c>
      <c r="R267" s="17">
        <f ca="1"/>
        <v>1.4489558832215126</v>
      </c>
      <c r="S267" s="36">
        <v>0</v>
      </c>
      <c r="T267" s="36">
        <v>1</v>
      </c>
      <c r="U267" s="36">
        <v>1</v>
      </c>
      <c r="AB267" s="29">
        <v>0</v>
      </c>
      <c r="AC267" s="30">
        <v>0</v>
      </c>
      <c r="AD267" s="30">
        <v>0</v>
      </c>
      <c r="AE267" s="46">
        <v>1</v>
      </c>
      <c r="AI267" s="29"/>
      <c r="AJ267" s="30"/>
      <c r="AK267" s="30">
        <v>0</v>
      </c>
      <c r="AL267" s="30">
        <v>0</v>
      </c>
      <c r="AM267" s="30">
        <v>0</v>
      </c>
      <c r="AN267" s="30">
        <v>1</v>
      </c>
      <c r="AO267" s="30"/>
      <c r="AP267" s="30">
        <v>0</v>
      </c>
      <c r="AQ267" s="30"/>
      <c r="AR267" s="30">
        <v>0</v>
      </c>
      <c r="AS267" s="30"/>
      <c r="AT267" s="20">
        <v>0</v>
      </c>
      <c r="AU267" s="30"/>
      <c r="AV267" s="30"/>
      <c r="AW267" s="30">
        <v>0</v>
      </c>
      <c r="AX267" s="30">
        <v>0</v>
      </c>
      <c r="AY267" s="30">
        <v>0</v>
      </c>
      <c r="AZ267" s="30">
        <v>0</v>
      </c>
      <c r="BA267" s="30"/>
      <c r="BB267" s="30"/>
      <c r="BC267" s="53">
        <v>0</v>
      </c>
      <c r="BD267" s="30">
        <v>0</v>
      </c>
      <c r="BE267" s="30">
        <v>0</v>
      </c>
      <c r="BF267" s="54">
        <v>1</v>
      </c>
      <c r="BG267" s="30"/>
      <c r="BH267" s="44">
        <v>0</v>
      </c>
      <c r="BI267" s="46"/>
      <c r="BJ267" s="29"/>
      <c r="BK267" s="30"/>
      <c r="BL267" s="30">
        <v>0</v>
      </c>
      <c r="BM267" s="30">
        <v>0</v>
      </c>
      <c r="BN267" s="30">
        <v>0</v>
      </c>
      <c r="BO267" s="30">
        <v>1</v>
      </c>
      <c r="BP267" s="30"/>
      <c r="BQ267" s="30">
        <v>0</v>
      </c>
      <c r="BR267" s="30"/>
      <c r="BS267" s="30">
        <v>4</v>
      </c>
      <c r="BT267" s="30"/>
      <c r="BU267" s="20">
        <v>1.6</v>
      </c>
      <c r="BV267" s="30"/>
      <c r="BW267" s="30"/>
      <c r="BX267" s="30">
        <v>1.6</v>
      </c>
      <c r="BY267" s="30">
        <v>1.6</v>
      </c>
      <c r="BZ267" s="30">
        <v>0</v>
      </c>
      <c r="CA267" s="30">
        <v>0</v>
      </c>
      <c r="CB267" s="30"/>
      <c r="CC267" s="30"/>
      <c r="CD267" s="30">
        <v>1.6</v>
      </c>
      <c r="CE267" s="30">
        <v>1.6</v>
      </c>
      <c r="CF267" s="30">
        <v>0</v>
      </c>
      <c r="CG267" s="30">
        <v>1</v>
      </c>
      <c r="CH267" s="30"/>
      <c r="CI267" s="44">
        <v>1.6</v>
      </c>
      <c r="CJ267" s="25"/>
      <c r="CK267" s="29"/>
      <c r="CL267" s="30"/>
      <c r="CM267" s="30">
        <v>1.6</v>
      </c>
      <c r="CN267" s="30">
        <v>0.8</v>
      </c>
      <c r="CO267" s="30">
        <v>0</v>
      </c>
      <c r="CP267" s="30">
        <v>0.5</v>
      </c>
      <c r="CQ267" s="30"/>
      <c r="CR267" s="30">
        <v>0.8</v>
      </c>
      <c r="CS267" s="30"/>
      <c r="CT267" s="30">
        <v>3.2</v>
      </c>
      <c r="CU267" s="30"/>
      <c r="CV267" s="20">
        <v>1.6</v>
      </c>
      <c r="CW267" s="30"/>
      <c r="CX267" s="30"/>
      <c r="CY267" s="30">
        <v>0</v>
      </c>
      <c r="CZ267" s="30">
        <v>1.6</v>
      </c>
      <c r="DA267" s="30">
        <v>1.6</v>
      </c>
      <c r="DB267" s="30">
        <v>0</v>
      </c>
      <c r="DC267" s="30"/>
      <c r="DD267" s="30"/>
      <c r="DE267" s="72">
        <v>1.6</v>
      </c>
      <c r="DF267">
        <v>2.4000000000000004</v>
      </c>
      <c r="DG267">
        <v>1.6</v>
      </c>
      <c r="DH267" s="73">
        <v>0.5</v>
      </c>
      <c r="DI267" s="30"/>
      <c r="DJ267" s="44">
        <v>3.2</v>
      </c>
      <c r="DK267" s="25"/>
    </row>
    <row r="268" spans="4:115" ht="24" customHeight="1">
      <c r="E268" s="1">
        <f ca="1"/>
        <v>0.89814519261658332</v>
      </c>
      <c r="F268" s="1">
        <f ca="1"/>
        <v>0.1016386295231626</v>
      </c>
      <c r="G268" s="1">
        <f ca="1"/>
        <v>0.65938942366896058</v>
      </c>
      <c r="H268" s="1">
        <f ca="1"/>
        <v>8.7325858987829408E-2</v>
      </c>
      <c r="K268" s="18">
        <f ca="1"/>
        <v>0.97696780267911809</v>
      </c>
      <c r="L268" s="18">
        <f ca="1"/>
        <v>0.55761219022265829</v>
      </c>
      <c r="M268" s="18">
        <f ca="1"/>
        <v>1.3238879603553126</v>
      </c>
      <c r="N268" s="18">
        <f ca="1"/>
        <v>1.3637660199959913</v>
      </c>
      <c r="O268" s="18">
        <f ca="1"/>
        <v>0.85693202742574126</v>
      </c>
      <c r="P268" s="18">
        <f ca="1"/>
        <v>0.97237352523705578</v>
      </c>
      <c r="Q268" s="18">
        <f ca="1"/>
        <v>1.0427730877904042</v>
      </c>
      <c r="R268" s="18">
        <f ca="1"/>
        <v>0.87583363727916252</v>
      </c>
      <c r="S268" s="38">
        <v>0</v>
      </c>
      <c r="T268" s="38">
        <v>0</v>
      </c>
      <c r="U268" s="38">
        <v>0</v>
      </c>
      <c r="AB268" s="29">
        <v>0</v>
      </c>
      <c r="AC268" s="30">
        <v>0</v>
      </c>
      <c r="AD268" s="30">
        <v>0</v>
      </c>
      <c r="AE268" s="46">
        <v>0</v>
      </c>
      <c r="AI268" s="29"/>
      <c r="AJ268" s="30"/>
      <c r="AK268" s="30">
        <v>0</v>
      </c>
      <c r="AL268" s="30">
        <v>0</v>
      </c>
      <c r="AM268" s="30">
        <v>0</v>
      </c>
      <c r="AN268" s="30">
        <v>0</v>
      </c>
      <c r="AO268" s="30"/>
      <c r="AP268" s="30">
        <v>0</v>
      </c>
      <c r="AQ268" s="30"/>
      <c r="AR268" s="30">
        <v>2</v>
      </c>
      <c r="AS268" s="30"/>
      <c r="AT268" s="20">
        <v>0.8</v>
      </c>
      <c r="AU268" s="30"/>
      <c r="AV268" s="30"/>
      <c r="AW268" s="30">
        <v>0.8</v>
      </c>
      <c r="AX268" s="30">
        <v>0</v>
      </c>
      <c r="AY268" s="30">
        <v>0.8</v>
      </c>
      <c r="AZ268" s="30">
        <v>0</v>
      </c>
      <c r="BA268" s="30"/>
      <c r="BB268" s="30"/>
      <c r="BC268" s="53">
        <v>0.8</v>
      </c>
      <c r="BD268" s="30">
        <v>0</v>
      </c>
      <c r="BE268" s="30">
        <v>0.8</v>
      </c>
      <c r="BF268" s="54">
        <v>0</v>
      </c>
      <c r="BG268" s="30"/>
      <c r="BH268" s="44">
        <v>0.8</v>
      </c>
      <c r="BI268" s="46"/>
      <c r="BJ268" s="29"/>
      <c r="BK268" s="30"/>
      <c r="BL268" s="30">
        <v>0.40800000000000003</v>
      </c>
      <c r="BM268" s="30">
        <v>0</v>
      </c>
      <c r="BN268" s="30">
        <v>0.4</v>
      </c>
      <c r="BO268" s="30">
        <v>0</v>
      </c>
      <c r="BP268" s="30"/>
      <c r="BQ268" s="30">
        <v>0.40800000000000003</v>
      </c>
      <c r="BR268" s="30"/>
      <c r="BS268" s="30">
        <v>-2.4079999999999999</v>
      </c>
      <c r="BT268" s="30"/>
      <c r="BU268" s="20">
        <v>-0.96320000000000006</v>
      </c>
      <c r="BV268" s="30"/>
      <c r="BW268" s="30"/>
      <c r="BX268" s="30">
        <v>-0.96320000000000006</v>
      </c>
      <c r="BY268" s="30">
        <v>-0.96320000000000006</v>
      </c>
      <c r="BZ268" s="30">
        <v>0</v>
      </c>
      <c r="CA268" s="30">
        <v>0</v>
      </c>
      <c r="CB268" s="30"/>
      <c r="CC268" s="30"/>
      <c r="CD268" s="30">
        <v>-0.55520000000000003</v>
      </c>
      <c r="CE268" s="30">
        <v>-0.96320000000000006</v>
      </c>
      <c r="CF268" s="30">
        <v>0.4</v>
      </c>
      <c r="CG268" s="30">
        <v>0</v>
      </c>
      <c r="CH268" s="30"/>
      <c r="CI268" s="44">
        <v>-0.56320000000000003</v>
      </c>
      <c r="CJ268" s="25"/>
      <c r="CK268" s="29"/>
      <c r="CL268" s="30"/>
      <c r="CM268" s="30">
        <v>-0.55520000000000003</v>
      </c>
      <c r="CN268" s="30">
        <v>-0.48160000000000003</v>
      </c>
      <c r="CO268" s="30">
        <v>0.4</v>
      </c>
      <c r="CP268" s="30">
        <v>0</v>
      </c>
      <c r="CQ268" s="30"/>
      <c r="CR268" s="30">
        <v>-8.1600000000000006E-2</v>
      </c>
      <c r="CS268" s="30"/>
      <c r="CT268" s="30">
        <v>8.1600000000000006E-2</v>
      </c>
      <c r="CU268" s="30"/>
      <c r="CV268" s="20">
        <v>4.0800000000000003E-2</v>
      </c>
      <c r="CW268" s="30"/>
      <c r="CX268" s="30"/>
      <c r="CY268" s="30">
        <v>0</v>
      </c>
      <c r="CZ268" s="30">
        <v>4.0800000000000003E-2</v>
      </c>
      <c r="DA268" s="30">
        <v>4.0800000000000003E-2</v>
      </c>
      <c r="DB268" s="30">
        <v>0</v>
      </c>
      <c r="DC268" s="30"/>
      <c r="DD268" s="30"/>
      <c r="DE268" s="72">
        <v>-0.55520000000000003</v>
      </c>
      <c r="DF268">
        <v>-0.44080000000000003</v>
      </c>
      <c r="DG268">
        <v>0.44080000000000003</v>
      </c>
      <c r="DH268" s="73">
        <v>0</v>
      </c>
      <c r="DI268" s="30"/>
      <c r="DJ268" s="44">
        <v>-0.1144</v>
      </c>
      <c r="DK268" s="25"/>
    </row>
    <row r="269" spans="4:115" ht="24" customHeight="1" thickBot="1">
      <c r="AB269" s="47">
        <v>0</v>
      </c>
      <c r="AC269" s="48">
        <v>0</v>
      </c>
      <c r="AD269" s="48">
        <v>0</v>
      </c>
      <c r="AE269" s="49">
        <v>0</v>
      </c>
      <c r="AI269" s="29"/>
      <c r="AJ269" s="30"/>
      <c r="AK269" s="30">
        <v>0</v>
      </c>
      <c r="AL269" s="30">
        <v>0</v>
      </c>
      <c r="AM269" s="30">
        <v>0</v>
      </c>
      <c r="AN269" s="30">
        <v>0</v>
      </c>
      <c r="AO269" s="30"/>
      <c r="AP269" s="30">
        <v>0</v>
      </c>
      <c r="AQ269" s="30"/>
      <c r="AR269" s="30">
        <v>-2</v>
      </c>
      <c r="AS269" s="30"/>
      <c r="AT269" s="21">
        <v>-0.8</v>
      </c>
      <c r="AU269" s="30"/>
      <c r="AV269" s="30"/>
      <c r="AW269" s="30">
        <v>-0.8</v>
      </c>
      <c r="AX269" s="30">
        <v>0</v>
      </c>
      <c r="AY269" s="30">
        <v>-0.8</v>
      </c>
      <c r="AZ269" s="30">
        <v>0</v>
      </c>
      <c r="BA269" s="30"/>
      <c r="BB269" s="30"/>
      <c r="BC269" s="55">
        <v>-0.8</v>
      </c>
      <c r="BD269" s="56">
        <v>0</v>
      </c>
      <c r="BE269" s="56">
        <v>-0.8</v>
      </c>
      <c r="BF269" s="57">
        <v>0</v>
      </c>
      <c r="BG269" s="30"/>
      <c r="BH269" s="45">
        <v>-0.8</v>
      </c>
      <c r="BI269" s="46"/>
      <c r="BJ269" s="29"/>
      <c r="BK269" s="30"/>
      <c r="BL269" s="30">
        <v>-0.40800000000000003</v>
      </c>
      <c r="BM269" s="30">
        <v>0</v>
      </c>
      <c r="BN269" s="30">
        <v>-0.4</v>
      </c>
      <c r="BO269" s="30">
        <v>0</v>
      </c>
      <c r="BP269" s="30"/>
      <c r="BQ269" s="30">
        <v>-0.40800000000000003</v>
      </c>
      <c r="BR269" s="30"/>
      <c r="BS269" s="30">
        <v>2.4079999999999999</v>
      </c>
      <c r="BT269" s="30"/>
      <c r="BU269" s="21">
        <v>0.96320000000000006</v>
      </c>
      <c r="BV269" s="30"/>
      <c r="BW269" s="30"/>
      <c r="BX269" s="30">
        <v>0.96320000000000006</v>
      </c>
      <c r="BY269" s="30">
        <v>0.96320000000000006</v>
      </c>
      <c r="BZ269" s="30">
        <v>0</v>
      </c>
      <c r="CA269" s="30">
        <v>0</v>
      </c>
      <c r="CB269" s="30"/>
      <c r="CC269" s="30"/>
      <c r="CD269" s="30">
        <v>0.55520000000000003</v>
      </c>
      <c r="CE269" s="30">
        <v>0.96320000000000006</v>
      </c>
      <c r="CF269" s="30">
        <v>-0.4</v>
      </c>
      <c r="CG269" s="30">
        <v>0</v>
      </c>
      <c r="CH269" s="30"/>
      <c r="CI269" s="45">
        <v>0.56320000000000003</v>
      </c>
      <c r="CJ269" s="25"/>
      <c r="CK269" s="29"/>
      <c r="CL269" s="30"/>
      <c r="CM269" s="30">
        <v>0.55520000000000003</v>
      </c>
      <c r="CN269" s="30">
        <v>0.48160000000000003</v>
      </c>
      <c r="CO269" s="30">
        <v>-0.4</v>
      </c>
      <c r="CP269" s="30">
        <v>0</v>
      </c>
      <c r="CQ269" s="30"/>
      <c r="CR269" s="30">
        <v>8.1600000000000006E-2</v>
      </c>
      <c r="CS269" s="30"/>
      <c r="CT269" s="30">
        <v>1.9184000000000001</v>
      </c>
      <c r="CU269" s="30"/>
      <c r="CV269" s="21">
        <v>0.95920000000000005</v>
      </c>
      <c r="CW269" s="30"/>
      <c r="CX269" s="30"/>
      <c r="CY269" s="30">
        <v>0</v>
      </c>
      <c r="CZ269" s="30">
        <v>0.95920000000000005</v>
      </c>
      <c r="DA269" s="30">
        <v>0.95920000000000005</v>
      </c>
      <c r="DB269" s="30">
        <v>0</v>
      </c>
      <c r="DC269" s="30"/>
      <c r="DD269" s="30"/>
      <c r="DE269" s="74">
        <v>0.55520000000000003</v>
      </c>
      <c r="DF269" s="75">
        <v>1.4408000000000001</v>
      </c>
      <c r="DG269" s="75">
        <v>0.55920000000000003</v>
      </c>
      <c r="DH269" s="76">
        <v>0</v>
      </c>
      <c r="DI269" s="30"/>
      <c r="DJ269" s="45">
        <v>1.1144000000000001</v>
      </c>
      <c r="DK269" s="25"/>
    </row>
    <row r="270" spans="4:115" ht="24" customHeight="1" thickBot="1">
      <c r="K270" s="30" t="str" cm="1">
        <f t="array" ref="K270:U270">"k"&amp;_xlfn.ANCHORARRAY(K255)</f>
        <v>k1</v>
      </c>
      <c r="L270" s="30" t="str">
        <v>k2</v>
      </c>
      <c r="M270" s="30" t="str">
        <v>k3</v>
      </c>
      <c r="N270" s="30" t="str">
        <v>k4</v>
      </c>
      <c r="O270" s="30" t="str">
        <v>k5</v>
      </c>
      <c r="P270" s="30" t="str">
        <v>k6</v>
      </c>
      <c r="Q270" s="30" t="str">
        <v>k7</v>
      </c>
      <c r="R270" s="30" t="str">
        <v>k8</v>
      </c>
      <c r="S270" s="30" t="str">
        <v>k9</v>
      </c>
      <c r="T270" s="30" t="str">
        <v>k10</v>
      </c>
      <c r="U270" s="30" t="str">
        <v>k11</v>
      </c>
      <c r="AI270" s="47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9"/>
      <c r="BJ270" s="26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8"/>
      <c r="CK270" s="26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8"/>
    </row>
    <row r="271" spans="4:115" ht="24" customHeight="1">
      <c r="D271" t="s">
        <v>14</v>
      </c>
      <c r="E271" s="1" cm="1">
        <f t="array" aca="1" ref="E271:H274" ca="1">_xlfn.RANDARRAY(4,4)</f>
        <v>8.5338704650646635E-2</v>
      </c>
      <c r="F271" s="1">
        <f ca="1"/>
        <v>0.40666643001391578</v>
      </c>
      <c r="G271" s="1">
        <f ca="1"/>
        <v>0.88807957647258884</v>
      </c>
      <c r="H271" s="1">
        <f ca="1"/>
        <v>0.85019248685018112</v>
      </c>
      <c r="J271" t="s">
        <v>15</v>
      </c>
      <c r="K271" s="16" cm="1">
        <f t="array" aca="1" ref="K271:R274" ca="1">MMULT(_xlfn.ANCHORARRAY(E271),K258:R261)</f>
        <v>1.0196142166982147</v>
      </c>
      <c r="L271" s="16">
        <f ca="1"/>
        <v>1.0683846685752099</v>
      </c>
      <c r="M271" s="16">
        <f ca="1"/>
        <v>1.2180994230234039</v>
      </c>
      <c r="N271" s="16">
        <f ca="1"/>
        <v>1.3243168417021483</v>
      </c>
      <c r="O271" s="16">
        <f ca="1"/>
        <v>0.6954365649766221</v>
      </c>
      <c r="P271" s="16">
        <f ca="1"/>
        <v>1.0523193468473175</v>
      </c>
      <c r="Q271" s="16">
        <f ca="1"/>
        <v>1.5906880619769801</v>
      </c>
      <c r="R271" s="16">
        <f ca="1"/>
        <v>0.97534205377729921</v>
      </c>
      <c r="S271" s="31">
        <v>1</v>
      </c>
      <c r="T271" s="31">
        <v>1</v>
      </c>
      <c r="U271" s="31">
        <v>0</v>
      </c>
    </row>
    <row r="272" spans="4:115" ht="24" customHeight="1">
      <c r="E272" s="1">
        <f ca="1"/>
        <v>0.38769545615503276</v>
      </c>
      <c r="F272" s="1">
        <f ca="1"/>
        <v>0.59188005708790148</v>
      </c>
      <c r="G272" s="1">
        <f ca="1"/>
        <v>0.41085660739139729</v>
      </c>
      <c r="H272" s="1">
        <f ca="1"/>
        <v>0.64234422417570314</v>
      </c>
      <c r="K272" s="17">
        <f ca="1"/>
        <v>0.92681414455877431</v>
      </c>
      <c r="L272" s="17">
        <f ca="1"/>
        <v>0.74873867839340269</v>
      </c>
      <c r="M272" s="17">
        <f ca="1"/>
        <v>1.33156053702207</v>
      </c>
      <c r="N272" s="17">
        <f ca="1"/>
        <v>1.1574721334870803</v>
      </c>
      <c r="O272" s="17">
        <f ca="1"/>
        <v>0.71885851715331772</v>
      </c>
      <c r="P272" s="17">
        <f ca="1"/>
        <v>0.94229884674074071</v>
      </c>
      <c r="Q272" s="17">
        <f ca="1"/>
        <v>1.2945937054583263</v>
      </c>
      <c r="R272" s="17">
        <f ca="1"/>
        <v>1.1370156237917826</v>
      </c>
      <c r="S272" s="34">
        <v>0</v>
      </c>
      <c r="T272" s="34">
        <v>1</v>
      </c>
      <c r="U272" s="34">
        <v>1</v>
      </c>
    </row>
    <row r="273" spans="4:21" ht="24" customHeight="1">
      <c r="E273" s="1">
        <f ca="1"/>
        <v>0.42651839108931711</v>
      </c>
      <c r="F273" s="1">
        <f ca="1"/>
        <v>0.66648866939343354</v>
      </c>
      <c r="G273" s="1">
        <f ca="1"/>
        <v>0.12796063264406587</v>
      </c>
      <c r="H273" s="1">
        <f ca="1"/>
        <v>0.75193281811164825</v>
      </c>
      <c r="K273" s="17">
        <f ca="1"/>
        <v>0.80994427727938156</v>
      </c>
      <c r="L273" s="17">
        <f ca="1"/>
        <v>0.67364670354338863</v>
      </c>
      <c r="M273" s="17">
        <f ca="1"/>
        <v>1.3039008335022295</v>
      </c>
      <c r="N273" s="17">
        <f ca="1"/>
        <v>1.0534374496892664</v>
      </c>
      <c r="O273" s="17">
        <f ca="1"/>
        <v>0.66593815475245099</v>
      </c>
      <c r="P273" s="17">
        <f ca="1"/>
        <v>0.82516726637371995</v>
      </c>
      <c r="Q273" s="17">
        <f ca="1"/>
        <v>1.1837349305009268</v>
      </c>
      <c r="R273" s="17">
        <f ca="1"/>
        <v>1.2887230147878033</v>
      </c>
      <c r="S273" s="34">
        <v>1</v>
      </c>
      <c r="T273" s="34">
        <v>0</v>
      </c>
      <c r="U273" s="34">
        <v>1</v>
      </c>
    </row>
    <row r="274" spans="4:21" ht="24" customHeight="1">
      <c r="E274" s="1">
        <f ca="1"/>
        <v>0.85922424670655073</v>
      </c>
      <c r="F274" s="1">
        <f ca="1"/>
        <v>5.49788780519469E-2</v>
      </c>
      <c r="G274" s="1">
        <f ca="1"/>
        <v>0.76228952498236779</v>
      </c>
      <c r="H274" s="1">
        <f ca="1"/>
        <v>0.95318067920539917</v>
      </c>
      <c r="K274" s="18">
        <f ca="1"/>
        <v>1.1101010823104209</v>
      </c>
      <c r="L274" s="18">
        <f ca="1"/>
        <v>1.1198301991836055</v>
      </c>
      <c r="M274" s="18">
        <f ca="1"/>
        <v>1.5511772578586216</v>
      </c>
      <c r="N274" s="18">
        <f ca="1"/>
        <v>1.8674595665315827</v>
      </c>
      <c r="O274" s="18">
        <f ca="1"/>
        <v>0.96905631215187582</v>
      </c>
      <c r="P274" s="18">
        <f ca="1"/>
        <v>1.1358076503219574</v>
      </c>
      <c r="Q274" s="18">
        <f ca="1"/>
        <v>1.6184607737362318</v>
      </c>
      <c r="R274" s="18">
        <f ca="1"/>
        <v>1.5261443174541325</v>
      </c>
      <c r="S274" s="37">
        <v>0</v>
      </c>
      <c r="T274" s="37">
        <v>0</v>
      </c>
      <c r="U274" s="37">
        <v>0</v>
      </c>
    </row>
    <row r="275" spans="4:21" ht="24" customHeight="1"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</row>
    <row r="276" spans="4:21" ht="24" customHeight="1"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</row>
    <row r="277" spans="4:21" ht="24" customHeight="1">
      <c r="K277" s="30" t="str" cm="1">
        <f t="array" ref="K277:U277">"v"&amp;_xlfn.ANCHORARRAY(K255)</f>
        <v>v1</v>
      </c>
      <c r="L277" s="30" t="str">
        <v>v2</v>
      </c>
      <c r="M277" s="30" t="str">
        <v>v3</v>
      </c>
      <c r="N277" s="30" t="str">
        <v>v4</v>
      </c>
      <c r="O277" s="30" t="str">
        <v>v5</v>
      </c>
      <c r="P277" s="30" t="str">
        <v>v6</v>
      </c>
      <c r="Q277" s="30" t="str">
        <v>v7</v>
      </c>
      <c r="R277" s="30" t="str">
        <v>v8</v>
      </c>
      <c r="S277" s="30" t="str">
        <v>v9</v>
      </c>
      <c r="T277" s="30" t="str">
        <v>v10</v>
      </c>
      <c r="U277" s="30" t="str">
        <v>v11</v>
      </c>
    </row>
    <row r="278" spans="4:21" ht="24" customHeight="1">
      <c r="D278" t="s">
        <v>17</v>
      </c>
      <c r="E278" s="1" cm="1">
        <f t="array" aca="1" ref="E278:H283" ca="1">_xlfn.RANDARRAY(6,4)</f>
        <v>0.43138412474474652</v>
      </c>
      <c r="F278" s="1">
        <f ca="1"/>
        <v>0.85658247490026573</v>
      </c>
      <c r="G278" s="1">
        <f ca="1"/>
        <v>0.55090953130069487</v>
      </c>
      <c r="H278" s="1">
        <f ca="1"/>
        <v>0.9734352828450028</v>
      </c>
      <c r="J278" t="s">
        <v>88</v>
      </c>
      <c r="K278" s="63" cm="1">
        <f t="array" aca="1" ref="K278:R283" ca="1">MMULT(_xlfn.ANCHORARRAY(E278),K258:R261)</f>
        <v>1.2522918731545418</v>
      </c>
      <c r="L278" s="63">
        <f ca="1"/>
        <v>1.0673523878502031</v>
      </c>
      <c r="M278" s="63">
        <f ca="1"/>
        <v>1.7956945665711599</v>
      </c>
      <c r="N278" s="63">
        <f ca="1"/>
        <v>1.5522347435733583</v>
      </c>
      <c r="O278" s="63">
        <f ca="1"/>
        <v>0.95139142630450024</v>
      </c>
      <c r="P278" s="63">
        <f ca="1"/>
        <v>1.2776277180693423</v>
      </c>
      <c r="Q278" s="63">
        <f ca="1"/>
        <v>1.8117840893975363</v>
      </c>
      <c r="R278" s="63">
        <f ca="1"/>
        <v>1.5729807556794031</v>
      </c>
      <c r="S278" s="32">
        <v>2</v>
      </c>
      <c r="T278" s="32">
        <v>0</v>
      </c>
      <c r="U278" s="32">
        <v>2</v>
      </c>
    </row>
    <row r="279" spans="4:21" ht="24" customHeight="1">
      <c r="E279" s="1">
        <f ca="1"/>
        <v>0.20877566761048771</v>
      </c>
      <c r="F279" s="1">
        <f ca="1"/>
        <v>0.6597535217279713</v>
      </c>
      <c r="G279" s="1">
        <f ca="1"/>
        <v>6.8370141721541211E-2</v>
      </c>
      <c r="H279" s="1">
        <f ca="1"/>
        <v>0.21221292312976625</v>
      </c>
      <c r="K279" s="64">
        <f ca="1"/>
        <v>0.58796922741409907</v>
      </c>
      <c r="L279" s="64">
        <f ca="1"/>
        <v>0.28663227906317401</v>
      </c>
      <c r="M279" s="64">
        <f ca="1"/>
        <v>0.91018651579392118</v>
      </c>
      <c r="N279" s="64">
        <f ca="1"/>
        <v>0.52237743014165172</v>
      </c>
      <c r="O279" s="64">
        <f ca="1"/>
        <v>0.44169645752323788</v>
      </c>
      <c r="P279" s="64">
        <f ca="1"/>
        <v>0.58816720210037676</v>
      </c>
      <c r="Q279" s="64">
        <f ca="1"/>
        <v>0.70946859302027521</v>
      </c>
      <c r="R279" s="64">
        <f ca="1"/>
        <v>0.6659535290154579</v>
      </c>
      <c r="S279" s="35">
        <v>0</v>
      </c>
      <c r="T279" s="35">
        <v>2</v>
      </c>
      <c r="U279" s="35">
        <v>2</v>
      </c>
    </row>
    <row r="280" spans="4:21" ht="24" customHeight="1">
      <c r="E280" s="1">
        <f ca="1"/>
        <v>0.47795906466765703</v>
      </c>
      <c r="F280" s="1">
        <f ca="1"/>
        <v>0.75105078503814293</v>
      </c>
      <c r="G280" s="1">
        <f ca="1"/>
        <v>0.72631416895123202</v>
      </c>
      <c r="H280" s="1">
        <f ca="1"/>
        <v>0.36966826271785735</v>
      </c>
      <c r="K280" s="64">
        <f ca="1"/>
        <v>1.2548458581021389</v>
      </c>
      <c r="L280" s="64">
        <f ca="1"/>
        <v>0.79539567102721842</v>
      </c>
      <c r="M280" s="64">
        <f ca="1"/>
        <v>1.668990726680329</v>
      </c>
      <c r="N280" s="64">
        <f ca="1"/>
        <v>1.3715048987138065</v>
      </c>
      <c r="O280" s="64">
        <f ca="1"/>
        <v>0.9338270509966714</v>
      </c>
      <c r="P280" s="64">
        <f ca="1"/>
        <v>1.2621126674447178</v>
      </c>
      <c r="Q280" s="64">
        <f ca="1"/>
        <v>1.5389476906561506</v>
      </c>
      <c r="R280" s="64">
        <f ca="1"/>
        <v>1.0735320180323706</v>
      </c>
      <c r="S280" s="35">
        <v>4</v>
      </c>
      <c r="T280" s="35">
        <v>0</v>
      </c>
      <c r="U280" s="35">
        <v>4</v>
      </c>
    </row>
    <row r="281" spans="4:21" ht="24" customHeight="1">
      <c r="E281" s="1">
        <f ca="1"/>
        <v>4.1095583292884097E-2</v>
      </c>
      <c r="F281" s="1">
        <f ca="1"/>
        <v>0.9771881400168918</v>
      </c>
      <c r="G281" s="1">
        <f ca="1"/>
        <v>0.86831692300557073</v>
      </c>
      <c r="H281" s="1">
        <f ca="1"/>
        <v>0.47295654748059457</v>
      </c>
      <c r="K281" s="64">
        <f ca="1"/>
        <v>1.2907187153074753</v>
      </c>
      <c r="L281" s="64">
        <f ca="1"/>
        <v>0.90595307870055319</v>
      </c>
      <c r="M281" s="64">
        <f ca="1"/>
        <v>1.5941533312047373</v>
      </c>
      <c r="N281" s="64">
        <f ca="1"/>
        <v>1.2143603046665044</v>
      </c>
      <c r="O281" s="64">
        <f ca="1"/>
        <v>0.84089079293990332</v>
      </c>
      <c r="P281" s="64">
        <f ca="1"/>
        <v>1.3077497663262621</v>
      </c>
      <c r="Q281" s="64">
        <f ca="1"/>
        <v>1.7020762866935182</v>
      </c>
      <c r="R281" s="64">
        <f ca="1"/>
        <v>0.90844536183698577</v>
      </c>
      <c r="S281" s="35">
        <v>0</v>
      </c>
      <c r="T281" s="35">
        <v>4</v>
      </c>
      <c r="U281" s="35">
        <v>4</v>
      </c>
    </row>
    <row r="282" spans="4:21" ht="24" customHeight="1">
      <c r="E282" s="1">
        <f ca="1"/>
        <v>0.26502063239944018</v>
      </c>
      <c r="F282" s="1">
        <f ca="1"/>
        <v>0.20747057291159909</v>
      </c>
      <c r="G282" s="1">
        <f ca="1"/>
        <v>0.1044000007066157</v>
      </c>
      <c r="H282" s="1">
        <f ca="1"/>
        <v>0.49163400733613005</v>
      </c>
      <c r="K282" s="64">
        <f ca="1"/>
        <v>0.39518081870648464</v>
      </c>
      <c r="L282" s="64">
        <f ca="1"/>
        <v>0.41791407352706778</v>
      </c>
      <c r="M282" s="64">
        <f ca="1"/>
        <v>0.63764319436872485</v>
      </c>
      <c r="N282" s="64">
        <f ca="1"/>
        <v>0.63296618056920062</v>
      </c>
      <c r="O282" s="64">
        <f ca="1"/>
        <v>0.3449054826729987</v>
      </c>
      <c r="P282" s="64">
        <f ca="1"/>
        <v>0.40704793211974133</v>
      </c>
      <c r="Q282" s="64">
        <f ca="1"/>
        <v>0.63493333702448296</v>
      </c>
      <c r="R282" s="64">
        <f ca="1"/>
        <v>0.72095017363428393</v>
      </c>
      <c r="S282" s="35">
        <v>2</v>
      </c>
      <c r="T282" s="35">
        <v>-2</v>
      </c>
      <c r="U282" s="35">
        <v>0</v>
      </c>
    </row>
    <row r="283" spans="4:21" ht="24" customHeight="1">
      <c r="E283" s="1">
        <f ca="1"/>
        <v>0.30870471225611906</v>
      </c>
      <c r="F283" s="1">
        <f ca="1"/>
        <v>0.71917614525085471</v>
      </c>
      <c r="G283" s="1">
        <f ca="1"/>
        <v>7.3249186700721225E-2</v>
      </c>
      <c r="H283" s="1">
        <f ca="1"/>
        <v>0.58826744407942888</v>
      </c>
      <c r="K283" s="65">
        <f ca="1"/>
        <v>0.72556360837227851</v>
      </c>
      <c r="L283" s="65">
        <f ca="1"/>
        <v>0.53641578311221461</v>
      </c>
      <c r="M283" s="65">
        <f ca="1"/>
        <v>1.1672843128781853</v>
      </c>
      <c r="N283" s="65">
        <f ca="1"/>
        <v>0.83338440067215491</v>
      </c>
      <c r="O283" s="65">
        <f ca="1"/>
        <v>0.57393842680093954</v>
      </c>
      <c r="P283" s="65">
        <f ca="1"/>
        <v>0.73627476647258616</v>
      </c>
      <c r="Q283" s="65">
        <f ca="1"/>
        <v>1.0242571505460776</v>
      </c>
      <c r="R283" s="65">
        <f ca="1"/>
        <v>1.0828447485574555</v>
      </c>
      <c r="S283" s="39">
        <v>-2</v>
      </c>
      <c r="T283" s="39">
        <v>2</v>
      </c>
      <c r="U283" s="39">
        <v>2</v>
      </c>
    </row>
    <row r="292" spans="1:115" s="86" customFormat="1" ht="48" thickBot="1">
      <c r="A292" s="86" t="s">
        <v>103</v>
      </c>
    </row>
    <row r="293" spans="1:115" ht="24" customHeight="1" thickTop="1"/>
    <row r="295" spans="1:115" ht="24" customHeight="1">
      <c r="J295" t="s">
        <v>4</v>
      </c>
      <c r="K295" s="30" cm="1">
        <f t="array" ref="K295:U295">_xlfn.SEQUENCE(1,11,1)</f>
        <v>1</v>
      </c>
      <c r="L295" s="30">
        <v>2</v>
      </c>
      <c r="M295" s="30">
        <v>3</v>
      </c>
      <c r="N295" s="30">
        <v>4</v>
      </c>
      <c r="O295" s="30">
        <v>5</v>
      </c>
      <c r="P295" s="30">
        <v>6</v>
      </c>
      <c r="Q295" s="30">
        <v>7</v>
      </c>
      <c r="R295" s="30">
        <v>8</v>
      </c>
      <c r="S295" s="30">
        <v>9</v>
      </c>
      <c r="T295" s="30">
        <v>10</v>
      </c>
      <c r="U295" s="30">
        <v>11</v>
      </c>
    </row>
    <row r="296" spans="1:115" ht="24" customHeight="1">
      <c r="AG296" s="80" t="s">
        <v>24</v>
      </c>
    </row>
    <row r="297" spans="1:115" ht="24" customHeight="1">
      <c r="K297" s="30" t="str" cm="1">
        <f t="array" ref="K297:U297">"x"&amp;_xlfn.ANCHORARRAY(K295)</f>
        <v>x1</v>
      </c>
      <c r="L297" s="30" t="str">
        <v>x2</v>
      </c>
      <c r="M297" s="30" t="str">
        <v>x3</v>
      </c>
      <c r="N297" s="30" t="str">
        <v>x4</v>
      </c>
      <c r="O297" s="30" t="str">
        <v>x5</v>
      </c>
      <c r="P297" s="30" t="str">
        <v>x6</v>
      </c>
      <c r="Q297" s="30" t="str">
        <v>x7</v>
      </c>
      <c r="R297" s="30" t="str">
        <v>x8</v>
      </c>
      <c r="S297" s="30" t="str">
        <v>x9</v>
      </c>
      <c r="T297" s="30" t="str">
        <v>x10</v>
      </c>
      <c r="U297" s="30" t="str">
        <v>x11</v>
      </c>
    </row>
    <row r="298" spans="1:115" ht="24" customHeight="1" thickBot="1">
      <c r="J298" t="s">
        <v>5</v>
      </c>
      <c r="K298" s="16" cm="1">
        <f t="array" aca="1" ref="K298:U301" ca="1">_xlfn.RANDARRAY(4,11)</f>
        <v>0.26434535310387863</v>
      </c>
      <c r="L298" s="16">
        <f ca="1"/>
        <v>0.94486484711624241</v>
      </c>
      <c r="M298" s="16">
        <f ca="1"/>
        <v>7.5710465930243442E-2</v>
      </c>
      <c r="N298" s="16">
        <f ca="1"/>
        <v>7.9927954259571887E-2</v>
      </c>
      <c r="O298" s="16">
        <f ca="1"/>
        <v>0.26013682627697476</v>
      </c>
      <c r="P298" s="16">
        <f ca="1"/>
        <v>0.1615207972346715</v>
      </c>
      <c r="Q298" s="16">
        <f ca="1"/>
        <v>0.71152173677606179</v>
      </c>
      <c r="R298" s="16">
        <f ca="1"/>
        <v>7.0810893121742602E-2</v>
      </c>
      <c r="S298" s="16">
        <f ca="1"/>
        <v>1.5072622997666096E-2</v>
      </c>
      <c r="T298" s="16">
        <f ca="1"/>
        <v>0.43973020414456343</v>
      </c>
      <c r="U298" s="16">
        <f ca="1"/>
        <v>0.9885724641630449</v>
      </c>
    </row>
    <row r="299" spans="1:115" ht="24" customHeight="1">
      <c r="K299" s="17">
        <f ca="1"/>
        <v>7.9659351996218986E-2</v>
      </c>
      <c r="L299" s="17">
        <f ca="1"/>
        <v>0.80662680759298633</v>
      </c>
      <c r="M299" s="17">
        <f ca="1"/>
        <v>0.68825792595739332</v>
      </c>
      <c r="N299" s="17">
        <f ca="1"/>
        <v>0.64065880161950761</v>
      </c>
      <c r="O299" s="17">
        <f ca="1"/>
        <v>0.92947746374974916</v>
      </c>
      <c r="P299" s="17">
        <f ca="1"/>
        <v>0.26428477265080885</v>
      </c>
      <c r="Q299" s="17">
        <f ca="1"/>
        <v>0.29539444453494146</v>
      </c>
      <c r="R299" s="17">
        <f ca="1"/>
        <v>0.59816185851275439</v>
      </c>
      <c r="S299" s="17">
        <f ca="1"/>
        <v>0.29762918533650451</v>
      </c>
      <c r="T299" s="17">
        <f ca="1"/>
        <v>6.828496753003277E-2</v>
      </c>
      <c r="U299" s="17">
        <f ca="1"/>
        <v>0.12198510269371865</v>
      </c>
      <c r="AB299" t="s">
        <v>97</v>
      </c>
      <c r="AI299" s="22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4"/>
      <c r="BJ299" s="22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4"/>
      <c r="CK299" s="22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4"/>
    </row>
    <row r="300" spans="1:115" ht="24" customHeight="1">
      <c r="K300" s="17">
        <f ca="1"/>
        <v>0.54474732122543212</v>
      </c>
      <c r="L300" s="17">
        <f ca="1"/>
        <v>0.90598085361146863</v>
      </c>
      <c r="M300" s="17">
        <f ca="1"/>
        <v>0.55974547969558519</v>
      </c>
      <c r="N300" s="17">
        <f ca="1"/>
        <v>0.38998541795756236</v>
      </c>
      <c r="O300" s="17">
        <f ca="1"/>
        <v>0.94770607346089553</v>
      </c>
      <c r="P300" s="17">
        <f ca="1"/>
        <v>0.27853849126033681</v>
      </c>
      <c r="Q300" s="17">
        <f ca="1"/>
        <v>1.8052000762220688E-2</v>
      </c>
      <c r="R300" s="17">
        <f ca="1"/>
        <v>0.59064886641228109</v>
      </c>
      <c r="S300" s="17">
        <f ca="1"/>
        <v>0.89149501273201737</v>
      </c>
      <c r="T300" s="17">
        <f ca="1"/>
        <v>4.7759435807045669E-2</v>
      </c>
      <c r="U300" s="17">
        <f ca="1"/>
        <v>0.30243570204512693</v>
      </c>
      <c r="AB300" t="s">
        <v>98</v>
      </c>
      <c r="AC300" t="s">
        <v>99</v>
      </c>
      <c r="AD300" t="s">
        <v>100</v>
      </c>
      <c r="AI300" s="29" t="s">
        <v>36</v>
      </c>
      <c r="AJ300" s="30">
        <v>9</v>
      </c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46"/>
      <c r="BJ300" s="29" t="s">
        <v>36</v>
      </c>
      <c r="BK300" s="30">
        <v>10</v>
      </c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25"/>
      <c r="CK300" s="29" t="s">
        <v>36</v>
      </c>
      <c r="CL300" s="30">
        <v>11</v>
      </c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25"/>
    </row>
    <row r="301" spans="1:115" ht="24" customHeight="1">
      <c r="K301" s="18">
        <f ca="1"/>
        <v>0.66356785956295883</v>
      </c>
      <c r="L301" s="18">
        <f ca="1"/>
        <v>5.0777264279924239E-3</v>
      </c>
      <c r="M301" s="18">
        <f ca="1"/>
        <v>0.56855471994090001</v>
      </c>
      <c r="N301" s="18">
        <f ca="1"/>
        <v>1.2245353712300622E-2</v>
      </c>
      <c r="O301" s="18">
        <f ca="1"/>
        <v>0.89761600174739553</v>
      </c>
      <c r="P301" s="18">
        <f ca="1"/>
        <v>0.13043073115015291</v>
      </c>
      <c r="Q301" s="18">
        <f ca="1"/>
        <v>0.84743500180951958</v>
      </c>
      <c r="R301" s="18">
        <f ca="1"/>
        <v>0.1060656653278762</v>
      </c>
      <c r="S301" s="18">
        <f ca="1"/>
        <v>0.42597907351912356</v>
      </c>
      <c r="T301" s="18">
        <f ca="1"/>
        <v>0.84173014972469118</v>
      </c>
      <c r="U301" s="18">
        <f ca="1"/>
        <v>0.83886658641374612</v>
      </c>
      <c r="AB301" s="63">
        <v>1</v>
      </c>
      <c r="AC301" s="63">
        <v>0.51</v>
      </c>
      <c r="AD301" s="63">
        <v>1</v>
      </c>
      <c r="AI301" s="29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46"/>
      <c r="BJ301" s="29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25"/>
      <c r="CK301" s="29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25"/>
    </row>
    <row r="302" spans="1:115" ht="24" customHeight="1"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AB302" s="64">
        <v>1</v>
      </c>
      <c r="AC302" s="64">
        <v>1</v>
      </c>
      <c r="AD302" s="64">
        <v>0.5</v>
      </c>
      <c r="AI302" s="29"/>
      <c r="AJ302" s="30"/>
      <c r="AK302" s="59" t="str">
        <f>"Diag(a"&amp;AJ300&amp;")"</f>
        <v>Diag(a9)</v>
      </c>
      <c r="AL302" s="30"/>
      <c r="AM302" s="30"/>
      <c r="AN302" s="30"/>
      <c r="AO302" s="30"/>
      <c r="AP302" s="30" t="str">
        <f>"k"&amp;AJ300</f>
        <v>k9</v>
      </c>
      <c r="AQ302" s="30"/>
      <c r="AR302" s="30" t="str">
        <f>"v"&amp;AJ300</f>
        <v>v9</v>
      </c>
      <c r="AS302" s="30"/>
      <c r="AT302" s="30" t="str">
        <f>"b"&amp;AJ300</f>
        <v>b9</v>
      </c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 t="str">
        <f>"q"&amp;AJ300</f>
        <v>q9</v>
      </c>
      <c r="BI302" s="46"/>
      <c r="BJ302" s="29"/>
      <c r="BK302" s="30"/>
      <c r="BL302" s="59" t="str">
        <f>"Diag(a"&amp;BK300&amp;")"</f>
        <v>Diag(a10)</v>
      </c>
      <c r="BM302" s="30"/>
      <c r="BN302" s="30"/>
      <c r="BO302" s="30"/>
      <c r="BP302" s="30"/>
      <c r="BQ302" s="30" t="str">
        <f>"k"&amp;BK300</f>
        <v>k10</v>
      </c>
      <c r="BR302" s="30"/>
      <c r="BS302" s="30" t="str">
        <f>"v"&amp;BK300</f>
        <v>v10</v>
      </c>
      <c r="BT302" s="30"/>
      <c r="BU302" s="30" t="str">
        <f>"b"&amp;BK300</f>
        <v>b10</v>
      </c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 t="str">
        <f>"q"&amp;BK300</f>
        <v>q10</v>
      </c>
      <c r="CJ302" s="25"/>
      <c r="CK302" s="29"/>
      <c r="CL302" s="30"/>
      <c r="CM302" s="59" t="str">
        <f>"Diag(a"&amp;CL300&amp;")"</f>
        <v>Diag(a11)</v>
      </c>
      <c r="CN302" s="30"/>
      <c r="CO302" s="30"/>
      <c r="CP302" s="30"/>
      <c r="CQ302" s="30"/>
      <c r="CR302" s="30" t="str">
        <f>"k"&amp;CL300</f>
        <v>k11</v>
      </c>
      <c r="CS302" s="30"/>
      <c r="CT302" s="30" t="str">
        <f>"v"&amp;CL300</f>
        <v>v11</v>
      </c>
      <c r="CU302" s="30"/>
      <c r="CV302" s="30" t="str">
        <f>"b"&amp;CL300</f>
        <v>b11</v>
      </c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 t="str">
        <f>"q"&amp;CL300</f>
        <v>q11</v>
      </c>
      <c r="DK302" s="25"/>
    </row>
    <row r="303" spans="1:115" ht="24" customHeight="1">
      <c r="D303" s="80" t="s">
        <v>7</v>
      </c>
      <c r="AB303" s="64">
        <v>1</v>
      </c>
      <c r="AC303" s="64">
        <v>0.5</v>
      </c>
      <c r="AD303" s="64">
        <v>1</v>
      </c>
      <c r="AI303" s="29"/>
      <c r="AJ303" s="30"/>
      <c r="AK303" s="30" cm="1">
        <f t="array" ref="AK303:AN306">DIAG(AB301:AB304)</f>
        <v>1</v>
      </c>
      <c r="AL303" s="30">
        <v>0</v>
      </c>
      <c r="AM303" s="30">
        <v>0</v>
      </c>
      <c r="AN303" s="30">
        <v>0</v>
      </c>
      <c r="AO303" s="30"/>
      <c r="AP303" s="31" cm="1">
        <f t="array" aca="1" ref="AP303:AP306" ca="1">S318:S321</f>
        <v>0.71787110305417778</v>
      </c>
      <c r="AQ303" s="30"/>
      <c r="AR303" s="32" cm="1">
        <f t="array" ref="AR303:AR308">S389:S394</f>
        <v>2</v>
      </c>
      <c r="AS303" s="30"/>
      <c r="AT303" s="67">
        <f>AB307</f>
        <v>0.4</v>
      </c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3" cm="1">
        <f t="array" ref="BH303:BH306">S312:S315</f>
        <v>0</v>
      </c>
      <c r="BI303" s="46"/>
      <c r="BJ303" s="29"/>
      <c r="BK303" s="30"/>
      <c r="BL303" s="30" cm="1">
        <f t="array" ref="BL303:BO306">DIAG(AC301:AC304)</f>
        <v>0.51</v>
      </c>
      <c r="BM303" s="30">
        <v>0</v>
      </c>
      <c r="BN303" s="30">
        <v>0</v>
      </c>
      <c r="BO303" s="30">
        <v>0</v>
      </c>
      <c r="BP303" s="30"/>
      <c r="BQ303" s="31" cm="1">
        <f t="array" aca="1" ref="BQ303:BQ306" ca="1">T318:T321</f>
        <v>0.38304426234684452</v>
      </c>
      <c r="BR303" s="30"/>
      <c r="BS303" s="32" cm="1">
        <f t="array" ref="BS303:BS308">T389:T394</f>
        <v>0</v>
      </c>
      <c r="BT303" s="30"/>
      <c r="BU303" s="67">
        <f>AC307</f>
        <v>0.4</v>
      </c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3" cm="1">
        <f t="array" ref="CI303:CI306">T312:T315</f>
        <v>1</v>
      </c>
      <c r="CJ303" s="25"/>
      <c r="CK303" s="29"/>
      <c r="CL303" s="30"/>
      <c r="CM303" s="30" cm="1">
        <f t="array" ref="CM303:CP306">DIAG(AD301:AD304)</f>
        <v>1</v>
      </c>
      <c r="CN303" s="30">
        <v>0</v>
      </c>
      <c r="CO303" s="30">
        <v>0</v>
      </c>
      <c r="CP303" s="30">
        <v>0</v>
      </c>
      <c r="CQ303" s="30"/>
      <c r="CR303" s="31" cm="1">
        <f t="array" aca="1" ref="CR303:CR306" ca="1">U318:U321</f>
        <v>0.68918914109571316</v>
      </c>
      <c r="CS303" s="30"/>
      <c r="CT303" s="32" cm="1">
        <f t="array" ref="CT303:CT308">U389:U394</f>
        <v>2</v>
      </c>
      <c r="CU303" s="30"/>
      <c r="CV303" s="67">
        <f>AD307</f>
        <v>0.5</v>
      </c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3" cm="1">
        <f t="array" ref="DJ303:DJ306">U312:U315</f>
        <v>1</v>
      </c>
      <c r="DK303" s="25"/>
    </row>
    <row r="304" spans="1:115" ht="24" customHeight="1">
      <c r="K304" s="30" t="str" cm="1">
        <f t="array" ref="K304:U304">"q"&amp;_xlfn.ANCHORARRAY(K295)</f>
        <v>q1</v>
      </c>
      <c r="L304" s="30" t="str">
        <v>q2</v>
      </c>
      <c r="M304" s="30" t="str">
        <v>q3</v>
      </c>
      <c r="N304" s="30" t="str">
        <v>q4</v>
      </c>
      <c r="O304" s="30" t="str">
        <v>q5</v>
      </c>
      <c r="P304" s="30" t="str">
        <v>q6</v>
      </c>
      <c r="Q304" s="30" t="str">
        <v>q7</v>
      </c>
      <c r="R304" s="30" t="str">
        <v>q8</v>
      </c>
      <c r="S304" s="30" t="str">
        <v>q9</v>
      </c>
      <c r="T304" s="30" t="str">
        <v>q10</v>
      </c>
      <c r="U304" s="30" t="str">
        <v>q11</v>
      </c>
      <c r="AB304" s="65">
        <v>1</v>
      </c>
      <c r="AC304" s="65">
        <v>1</v>
      </c>
      <c r="AD304" s="65">
        <v>0.5</v>
      </c>
      <c r="AI304" s="29"/>
      <c r="AJ304" s="30"/>
      <c r="AK304" s="30">
        <v>0</v>
      </c>
      <c r="AL304" s="30">
        <v>1</v>
      </c>
      <c r="AM304" s="30">
        <v>0</v>
      </c>
      <c r="AN304" s="30">
        <v>0</v>
      </c>
      <c r="AO304" s="30"/>
      <c r="AP304" s="34">
        <f ca="1"/>
        <v>1.0618166389990074</v>
      </c>
      <c r="AQ304" s="30"/>
      <c r="AR304" s="35">
        <v>0</v>
      </c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6">
        <v>1</v>
      </c>
      <c r="BI304" s="46"/>
      <c r="BJ304" s="29"/>
      <c r="BK304" s="30"/>
      <c r="BL304" s="30">
        <v>0</v>
      </c>
      <c r="BM304" s="30">
        <v>1</v>
      </c>
      <c r="BN304" s="30">
        <v>0</v>
      </c>
      <c r="BO304" s="30">
        <v>0</v>
      </c>
      <c r="BP304" s="30"/>
      <c r="BQ304" s="34">
        <f ca="1"/>
        <v>0.73504700642037513</v>
      </c>
      <c r="BR304" s="30"/>
      <c r="BS304" s="35">
        <v>2</v>
      </c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6">
        <v>0</v>
      </c>
      <c r="CJ304" s="25"/>
      <c r="CK304" s="29"/>
      <c r="CL304" s="30"/>
      <c r="CM304" s="30">
        <v>0</v>
      </c>
      <c r="CN304" s="30">
        <v>0.5</v>
      </c>
      <c r="CO304" s="30">
        <v>0</v>
      </c>
      <c r="CP304" s="30">
        <v>0</v>
      </c>
      <c r="CQ304" s="30"/>
      <c r="CR304" s="34">
        <f ca="1"/>
        <v>0.92854126822690675</v>
      </c>
      <c r="CS304" s="30"/>
      <c r="CT304" s="35">
        <v>2</v>
      </c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6">
        <v>1</v>
      </c>
      <c r="DK304" s="25"/>
    </row>
    <row r="305" spans="4:115" ht="24" customHeight="1">
      <c r="D305" t="s">
        <v>12</v>
      </c>
      <c r="E305" s="1" cm="1">
        <f t="array" aca="1" ref="E305:H308" ca="1">_xlfn.RANDARRAY(4,4)</f>
        <v>0.69551379031003902</v>
      </c>
      <c r="F305" s="1">
        <f ca="1"/>
        <v>0.31267613459714516</v>
      </c>
      <c r="G305" s="1">
        <f ca="1"/>
        <v>0.8499834207478838</v>
      </c>
      <c r="H305" s="1">
        <f ca="1"/>
        <v>0.7587253565920753</v>
      </c>
      <c r="J305" t="s">
        <v>6</v>
      </c>
      <c r="K305" s="16" cm="1">
        <f t="array" aca="1" ref="K305:R308" ca="1">MMULT(_xlfn.ANCHORARRAY(E305),K298:R301)</f>
        <v>1.1752553691632006</v>
      </c>
      <c r="L305" s="16">
        <f ca="1"/>
        <v>1.6833007882886628</v>
      </c>
      <c r="M305" s="16">
        <f ca="1"/>
        <v>1.1750107612285741</v>
      </c>
      <c r="N305" s="16">
        <f ca="1"/>
        <v>0.59668171206415255</v>
      </c>
      <c r="O305" s="16">
        <f ca="1"/>
        <v>1.9581326417959353</v>
      </c>
      <c r="P305" s="16">
        <f ca="1"/>
        <v>0.53068968565780639</v>
      </c>
      <c r="Q305" s="16">
        <f ca="1"/>
        <v>1.2455502984275064</v>
      </c>
      <c r="R305" s="16">
        <f ca="1"/>
        <v>0.81879734413559391</v>
      </c>
      <c r="S305" s="33">
        <v>1</v>
      </c>
      <c r="T305" s="33">
        <v>0</v>
      </c>
      <c r="U305" s="33">
        <v>1</v>
      </c>
      <c r="AB305" t="s">
        <v>48</v>
      </c>
      <c r="AI305" s="29"/>
      <c r="AJ305" s="30"/>
      <c r="AK305" s="30">
        <v>0</v>
      </c>
      <c r="AL305" s="30">
        <v>0</v>
      </c>
      <c r="AM305" s="30">
        <v>1</v>
      </c>
      <c r="AN305" s="30">
        <v>0</v>
      </c>
      <c r="AO305" s="30"/>
      <c r="AP305" s="34">
        <f ca="1"/>
        <v>0.48120801397152158</v>
      </c>
      <c r="AQ305" s="30"/>
      <c r="AR305" s="35">
        <v>4</v>
      </c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6">
        <v>0</v>
      </c>
      <c r="BI305" s="46"/>
      <c r="BJ305" s="29"/>
      <c r="BK305" s="30"/>
      <c r="BL305" s="30">
        <v>0</v>
      </c>
      <c r="BM305" s="30">
        <v>0</v>
      </c>
      <c r="BN305" s="30">
        <v>0.5</v>
      </c>
      <c r="BO305" s="30">
        <v>0</v>
      </c>
      <c r="BP305" s="30"/>
      <c r="BQ305" s="34">
        <f ca="1"/>
        <v>0.3597232882052831</v>
      </c>
      <c r="BR305" s="30"/>
      <c r="BS305" s="35">
        <v>0</v>
      </c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6">
        <v>0</v>
      </c>
      <c r="CJ305" s="25"/>
      <c r="CK305" s="29"/>
      <c r="CL305" s="30"/>
      <c r="CM305" s="30">
        <v>0</v>
      </c>
      <c r="CN305" s="30">
        <v>0</v>
      </c>
      <c r="CO305" s="30">
        <v>1</v>
      </c>
      <c r="CP305" s="30">
        <v>0</v>
      </c>
      <c r="CQ305" s="30"/>
      <c r="CR305" s="34">
        <f ca="1"/>
        <v>0.477079119600055</v>
      </c>
      <c r="CS305" s="30"/>
      <c r="CT305" s="35">
        <v>4</v>
      </c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6">
        <v>0</v>
      </c>
      <c r="DK305" s="25"/>
    </row>
    <row r="306" spans="4:115" ht="24" customHeight="1">
      <c r="E306" s="1">
        <f ca="1"/>
        <v>0.63007883489795535</v>
      </c>
      <c r="F306" s="1">
        <f ca="1"/>
        <v>0.10920927683883019</v>
      </c>
      <c r="G306" s="1">
        <f ca="1"/>
        <v>0.56236906217315652</v>
      </c>
      <c r="H306" s="1">
        <f ca="1"/>
        <v>0.3550370925211781</v>
      </c>
      <c r="K306" s="17">
        <f ca="1"/>
        <v>0.7171981960279572</v>
      </c>
      <c r="L306" s="17">
        <f ca="1"/>
        <v>1.194728856563011</v>
      </c>
      <c r="M306" s="17">
        <f ca="1"/>
        <v>0.63950926771438887</v>
      </c>
      <c r="N306" s="17">
        <f ca="1"/>
        <v>0.34399008525785557</v>
      </c>
      <c r="O306" s="17">
        <f ca="1"/>
        <v>1.1170618212776366</v>
      </c>
      <c r="P306" s="17">
        <f ca="1"/>
        <v>0.33358236230628346</v>
      </c>
      <c r="Q306" s="17">
        <f ca="1"/>
        <v>0.79159734646442992</v>
      </c>
      <c r="R306" s="17">
        <f ca="1"/>
        <v>0.47976116354922582</v>
      </c>
      <c r="S306" s="36">
        <v>1</v>
      </c>
      <c r="T306" s="36">
        <v>1</v>
      </c>
      <c r="U306" s="36">
        <v>0</v>
      </c>
      <c r="AB306" t="s">
        <v>49</v>
      </c>
      <c r="AC306" t="s">
        <v>50</v>
      </c>
      <c r="AD306" t="s">
        <v>51</v>
      </c>
      <c r="AI306" s="29"/>
      <c r="AJ306" s="30"/>
      <c r="AK306" s="30">
        <v>0</v>
      </c>
      <c r="AL306" s="30">
        <v>0</v>
      </c>
      <c r="AM306" s="30">
        <v>0</v>
      </c>
      <c r="AN306" s="30">
        <v>1</v>
      </c>
      <c r="AO306" s="30"/>
      <c r="AP306" s="37">
        <f ca="1"/>
        <v>0.5570383875648357</v>
      </c>
      <c r="AQ306" s="30"/>
      <c r="AR306" s="35">
        <v>0</v>
      </c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8">
        <v>0</v>
      </c>
      <c r="BI306" s="46"/>
      <c r="BJ306" s="29"/>
      <c r="BK306" s="30"/>
      <c r="BL306" s="30">
        <v>0</v>
      </c>
      <c r="BM306" s="30">
        <v>0</v>
      </c>
      <c r="BN306" s="30">
        <v>0</v>
      </c>
      <c r="BO306" s="30">
        <v>1</v>
      </c>
      <c r="BP306" s="30"/>
      <c r="BQ306" s="37">
        <f ca="1"/>
        <v>0.8720740523740006</v>
      </c>
      <c r="BR306" s="30"/>
      <c r="BS306" s="35">
        <v>4</v>
      </c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8">
        <v>0</v>
      </c>
      <c r="CJ306" s="25"/>
      <c r="CK306" s="29"/>
      <c r="CL306" s="30"/>
      <c r="CM306" s="30">
        <v>0</v>
      </c>
      <c r="CN306" s="30">
        <v>0</v>
      </c>
      <c r="CO306" s="30">
        <v>0</v>
      </c>
      <c r="CP306" s="30">
        <v>0.5</v>
      </c>
      <c r="CQ306" s="30"/>
      <c r="CR306" s="37">
        <f ca="1"/>
        <v>1.1184428373565216</v>
      </c>
      <c r="CS306" s="30"/>
      <c r="CT306" s="35">
        <v>4</v>
      </c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8">
        <v>0</v>
      </c>
      <c r="DK306" s="25"/>
    </row>
    <row r="307" spans="4:115" ht="24" customHeight="1">
      <c r="E307" s="1">
        <f ca="1"/>
        <v>0.35822338100842366</v>
      </c>
      <c r="F307" s="1">
        <f ca="1"/>
        <v>0.41437996965119517</v>
      </c>
      <c r="G307" s="1">
        <f ca="1"/>
        <v>0.71697009456966976</v>
      </c>
      <c r="H307" s="1">
        <f ca="1"/>
        <v>0.65107341579605094</v>
      </c>
      <c r="K307" s="17">
        <f ca="1"/>
        <v>0.95030285735906617</v>
      </c>
      <c r="L307" s="17">
        <f ca="1"/>
        <v>1.3255898231622854</v>
      </c>
      <c r="M307" s="17">
        <f ca="1"/>
        <v>1.0838131906448518</v>
      </c>
      <c r="N307" s="17">
        <f ca="1"/>
        <v>0.58168874304673712</v>
      </c>
      <c r="O307" s="17">
        <f ca="1"/>
        <v>1.7422347660982092</v>
      </c>
      <c r="P307" s="17">
        <f ca="1"/>
        <v>0.4519985922338185</v>
      </c>
      <c r="Q307" s="17">
        <f ca="1"/>
        <v>0.94197440915734476</v>
      </c>
      <c r="R307" s="17">
        <f ca="1"/>
        <v>0.76576651895609693</v>
      </c>
      <c r="S307" s="36">
        <v>0</v>
      </c>
      <c r="T307" s="36">
        <v>1</v>
      </c>
      <c r="U307" s="36">
        <v>1</v>
      </c>
      <c r="AB307" s="67">
        <v>0.4</v>
      </c>
      <c r="AC307" s="67">
        <v>0.4</v>
      </c>
      <c r="AD307" s="67">
        <v>0.5</v>
      </c>
      <c r="AI307" s="29"/>
      <c r="AJ307" s="30"/>
      <c r="AK307" s="30"/>
      <c r="AL307" s="30"/>
      <c r="AM307" s="30"/>
      <c r="AN307" s="30"/>
      <c r="AO307" s="30"/>
      <c r="AP307" s="30"/>
      <c r="AQ307" s="30"/>
      <c r="AR307" s="35">
        <v>2</v>
      </c>
      <c r="AS307" s="30"/>
      <c r="AT307" s="30"/>
      <c r="AU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46"/>
      <c r="BJ307" s="29"/>
      <c r="BK307" s="30"/>
      <c r="BL307" s="30"/>
      <c r="BM307" s="30"/>
      <c r="BN307" s="30"/>
      <c r="BO307" s="30"/>
      <c r="BP307" s="30"/>
      <c r="BQ307" s="30"/>
      <c r="BR307" s="30"/>
      <c r="BS307" s="35">
        <v>-2</v>
      </c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25"/>
      <c r="CK307" s="29"/>
      <c r="CL307" s="30"/>
      <c r="CM307" s="30"/>
      <c r="CN307" s="30"/>
      <c r="CO307" s="30"/>
      <c r="CP307" s="30"/>
      <c r="CQ307" s="30"/>
      <c r="CR307" s="30"/>
      <c r="CS307" s="30"/>
      <c r="CT307" s="35">
        <v>0</v>
      </c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25"/>
    </row>
    <row r="308" spans="4:115" ht="24" customHeight="1">
      <c r="E308" s="1">
        <f ca="1"/>
        <v>0.31532482386435001</v>
      </c>
      <c r="F308" s="1">
        <f ca="1"/>
        <v>0.55313352604023547</v>
      </c>
      <c r="G308" s="1">
        <f ca="1"/>
        <v>0.73148762471153317</v>
      </c>
      <c r="H308" s="1">
        <f ca="1"/>
        <v>0.35835440140974928</v>
      </c>
      <c r="K308" s="18">
        <f ca="1"/>
        <v>0.76368529733818336</v>
      </c>
      <c r="L308" s="18">
        <f ca="1"/>
        <v>1.4086450800320383</v>
      </c>
      <c r="M308" s="18">
        <f ca="1"/>
        <v>1.0177629004627444</v>
      </c>
      <c r="N308" s="18">
        <f ca="1"/>
        <v>0.66923081348078128</v>
      </c>
      <c r="O308" s="18">
        <f ca="1"/>
        <v>1.6110526554278568</v>
      </c>
      <c r="P308" s="18">
        <f ca="1"/>
        <v>0.44760417106304295</v>
      </c>
      <c r="Q308" s="18">
        <f ca="1"/>
        <v>0.70463991496884471</v>
      </c>
      <c r="R308" s="18">
        <f ca="1"/>
        <v>0.82325324468240813</v>
      </c>
      <c r="S308" s="38">
        <v>0</v>
      </c>
      <c r="T308" s="38">
        <v>0</v>
      </c>
      <c r="U308" s="38">
        <v>0</v>
      </c>
      <c r="AI308" s="29"/>
      <c r="AJ308" s="30"/>
      <c r="AK308" s="30"/>
      <c r="AL308" s="30"/>
      <c r="AM308" s="30"/>
      <c r="AN308" s="30"/>
      <c r="AO308" s="30"/>
      <c r="AP308" s="30"/>
      <c r="AQ308" s="30"/>
      <c r="AR308" s="39">
        <v>-2</v>
      </c>
      <c r="AS308" s="30"/>
      <c r="AT308" s="30"/>
      <c r="AU308" s="30"/>
      <c r="AW308" s="30" t="s">
        <v>52</v>
      </c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46"/>
      <c r="BJ308" s="29"/>
      <c r="BK308" s="30"/>
      <c r="BL308" s="30"/>
      <c r="BM308" s="30"/>
      <c r="BN308" s="30"/>
      <c r="BO308" s="30"/>
      <c r="BP308" s="30"/>
      <c r="BQ308" s="30"/>
      <c r="BR308" s="30"/>
      <c r="BS308" s="39">
        <v>2</v>
      </c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25"/>
      <c r="CK308" s="29"/>
      <c r="CL308" s="30"/>
      <c r="CM308" s="30"/>
      <c r="CN308" s="30"/>
      <c r="CO308" s="30"/>
      <c r="CP308" s="30"/>
      <c r="CQ308" s="30"/>
      <c r="CR308" s="30"/>
      <c r="CS308" s="30"/>
      <c r="CT308" s="39">
        <v>2</v>
      </c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25"/>
    </row>
    <row r="309" spans="4:115" ht="24" customHeight="1">
      <c r="AB309" t="s">
        <v>53</v>
      </c>
      <c r="AI309" s="29"/>
      <c r="AJ309" s="30"/>
      <c r="AK309" s="30" t="s">
        <v>101</v>
      </c>
      <c r="AL309" s="30"/>
      <c r="AM309" s="30"/>
      <c r="AN309" s="30"/>
      <c r="AO309" s="30"/>
      <c r="AP309" s="30" t="s">
        <v>90</v>
      </c>
      <c r="AQ309" s="30"/>
      <c r="AR309" s="30" t="s">
        <v>91</v>
      </c>
      <c r="AS309" s="30"/>
      <c r="AT309" s="30" t="s">
        <v>92</v>
      </c>
      <c r="AU309" s="30"/>
      <c r="AV309" s="30" t="str">
        <f>"k"&amp;AJ300</f>
        <v>k9</v>
      </c>
      <c r="AW309" s="40" cm="1">
        <f t="array" aca="1" ref="AW309:AZ309" ca="1">TRANSPOSE(S318:S321)</f>
        <v>0.71787110305417778</v>
      </c>
      <c r="AX309" s="41">
        <f ca="1"/>
        <v>1.0618166389990074</v>
      </c>
      <c r="AY309" s="41">
        <f ca="1"/>
        <v>0.48120801397152158</v>
      </c>
      <c r="AZ309" s="42">
        <f ca="1"/>
        <v>0.5570383875648357</v>
      </c>
      <c r="BA309" s="30"/>
      <c r="BB309" s="30"/>
      <c r="BC309" s="59" t="s">
        <v>102</v>
      </c>
      <c r="BD309" s="30"/>
      <c r="BE309" s="30"/>
      <c r="BF309" s="30"/>
      <c r="BG309" s="30"/>
      <c r="BH309" s="30" t="s">
        <v>56</v>
      </c>
      <c r="BI309" s="46"/>
      <c r="BJ309" s="29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 t="str">
        <f>"k"&amp;BK300</f>
        <v>k10</v>
      </c>
      <c r="BX309" s="40" cm="1">
        <f t="array" aca="1" ref="BX309:CA309" ca="1">TRANSPOSE(T318:T321)</f>
        <v>0.38304426234684452</v>
      </c>
      <c r="BY309" s="41">
        <f ca="1"/>
        <v>0.73504700642037513</v>
      </c>
      <c r="BZ309" s="41">
        <f ca="1"/>
        <v>0.3597232882052831</v>
      </c>
      <c r="CA309" s="42">
        <f ca="1"/>
        <v>0.8720740523740006</v>
      </c>
      <c r="CB309" s="30"/>
      <c r="CC309" s="30"/>
      <c r="CD309" s="30"/>
      <c r="CE309" s="30"/>
      <c r="CF309" s="30"/>
      <c r="CG309" s="30"/>
      <c r="CH309" s="30"/>
      <c r="CI309" s="30"/>
      <c r="CJ309" s="25"/>
      <c r="CK309" s="29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 t="str">
        <f>"k"&amp;CL300</f>
        <v>k11</v>
      </c>
      <c r="CY309" s="40" cm="1">
        <f t="array" aca="1" ref="CY309:DB309" ca="1">TRANSPOSE(U318:U321)</f>
        <v>0.68918914109571316</v>
      </c>
      <c r="CZ309" s="41">
        <f ca="1"/>
        <v>0.92854126822690675</v>
      </c>
      <c r="DA309" s="41">
        <f ca="1"/>
        <v>0.477079119600055</v>
      </c>
      <c r="DB309" s="42">
        <f ca="1"/>
        <v>1.1184428373565216</v>
      </c>
      <c r="DC309" s="30"/>
      <c r="DD309" s="30"/>
      <c r="DE309" s="30" t="s">
        <v>59</v>
      </c>
      <c r="DF309" s="30"/>
      <c r="DG309" s="30"/>
      <c r="DH309" s="30"/>
      <c r="DI309" s="30"/>
      <c r="DJ309" s="30"/>
      <c r="DK309" s="25"/>
    </row>
    <row r="310" spans="4:115" ht="24" customHeight="1" thickBot="1">
      <c r="K310" s="30" t="str" cm="1">
        <f t="array" ref="K310:U310">"k"&amp;_xlfn.ANCHORARRAY(K295)</f>
        <v>k1</v>
      </c>
      <c r="L310" s="30" t="str">
        <v>k2</v>
      </c>
      <c r="M310" s="30" t="str">
        <v>k3</v>
      </c>
      <c r="N310" s="30" t="str">
        <v>k4</v>
      </c>
      <c r="O310" s="30" t="str">
        <v>k5</v>
      </c>
      <c r="P310" s="30" t="str">
        <v>k6</v>
      </c>
      <c r="Q310" s="30" t="str">
        <v>k7</v>
      </c>
      <c r="R310" s="30" t="str">
        <v>k8</v>
      </c>
      <c r="S310" s="30" t="str">
        <v>k9</v>
      </c>
      <c r="T310" s="30" t="str">
        <v>k10</v>
      </c>
      <c r="U310" s="30" t="str">
        <v>k11</v>
      </c>
      <c r="AB310" t="s">
        <v>68</v>
      </c>
      <c r="AI310" s="29"/>
      <c r="AJ310" s="30"/>
      <c r="AK310" s="30" t="s">
        <v>69</v>
      </c>
      <c r="AL310" s="30"/>
      <c r="AM310" s="30"/>
      <c r="AN310" s="30"/>
      <c r="AO310" s="30"/>
      <c r="AP310" s="30" t="s">
        <v>93</v>
      </c>
      <c r="AQ310" s="30"/>
      <c r="AR310" s="30" t="s">
        <v>94</v>
      </c>
      <c r="AS310" s="30"/>
      <c r="AT310" s="30" t="s">
        <v>95</v>
      </c>
      <c r="AU310" s="30"/>
      <c r="AV310" s="30"/>
      <c r="AX310" s="30"/>
      <c r="AY310" s="30"/>
      <c r="AZ310" s="30"/>
      <c r="BA310" s="30"/>
      <c r="BB310" s="30"/>
      <c r="BC310" s="30" t="str">
        <f>"S"&amp;AJ300</f>
        <v>S9</v>
      </c>
      <c r="BD310" s="30"/>
      <c r="BE310" s="30"/>
      <c r="BF310" s="30"/>
      <c r="BG310" s="30"/>
      <c r="BH310" s="30" t="str">
        <f>"o"&amp;AJ300</f>
        <v>o9</v>
      </c>
      <c r="BI310" s="46"/>
      <c r="BJ310" s="29"/>
      <c r="BK310" s="30"/>
      <c r="BL310" s="30" t="s">
        <v>69</v>
      </c>
      <c r="BM310" s="30"/>
      <c r="BN310" s="30"/>
      <c r="BO310" s="30"/>
      <c r="BP310" s="30"/>
      <c r="BQ310" s="30" t="s">
        <v>93</v>
      </c>
      <c r="BR310" s="30"/>
      <c r="BS310" s="30" t="s">
        <v>94</v>
      </c>
      <c r="BT310" s="30"/>
      <c r="BU310" s="30" t="s">
        <v>95</v>
      </c>
      <c r="BV310" s="30"/>
      <c r="BW310" s="30"/>
      <c r="BX310" s="30"/>
      <c r="BY310" s="30"/>
      <c r="BZ310" s="30"/>
      <c r="CA310" s="30"/>
      <c r="CB310" s="30"/>
      <c r="CC310" s="30"/>
      <c r="CD310" s="30" t="str">
        <f>"S"&amp;BK300</f>
        <v>S10</v>
      </c>
      <c r="CE310" s="30"/>
      <c r="CF310" s="30"/>
      <c r="CG310" s="30"/>
      <c r="CH310" s="30"/>
      <c r="CI310" s="30" t="str">
        <f>"o"&amp;BK300</f>
        <v>o10</v>
      </c>
      <c r="CJ310" s="25"/>
      <c r="CK310" s="29"/>
      <c r="CL310" s="30"/>
      <c r="CM310" s="30" t="s">
        <v>69</v>
      </c>
      <c r="CN310" s="30"/>
      <c r="CO310" s="30"/>
      <c r="CP310" s="30"/>
      <c r="CQ310" s="30"/>
      <c r="CR310" s="30" t="s">
        <v>93</v>
      </c>
      <c r="CS310" s="30"/>
      <c r="CT310" s="30" t="s">
        <v>94</v>
      </c>
      <c r="CU310" s="30"/>
      <c r="CV310" s="30" t="s">
        <v>95</v>
      </c>
      <c r="CW310" s="30"/>
      <c r="CX310" s="30"/>
      <c r="CY310" s="30"/>
      <c r="CZ310" s="30"/>
      <c r="DA310" s="30"/>
      <c r="DB310" s="30"/>
      <c r="DC310" s="30"/>
      <c r="DD310" s="30"/>
      <c r="DE310" s="30" t="str">
        <f>"S"&amp;CL300</f>
        <v>S11</v>
      </c>
      <c r="DF310" s="30"/>
      <c r="DG310" s="30"/>
      <c r="DH310" s="30"/>
      <c r="DI310" s="30"/>
      <c r="DJ310" s="30" t="str">
        <f>"o"&amp;CL300</f>
        <v>o11</v>
      </c>
      <c r="DK310" s="25"/>
    </row>
    <row r="311" spans="4:115" ht="24" customHeight="1" thickTop="1">
      <c r="D311" t="s">
        <v>14</v>
      </c>
      <c r="E311" s="1" cm="1">
        <f t="array" aca="1" ref="E311:H314" ca="1">_xlfn.RANDARRAY(4,4)</f>
        <v>0.28217048543196799</v>
      </c>
      <c r="F311" s="1">
        <f ca="1"/>
        <v>0.81701106298255577</v>
      </c>
      <c r="G311" s="1">
        <f ca="1"/>
        <v>0.1169392809226375</v>
      </c>
      <c r="H311" s="1">
        <f ca="1"/>
        <v>0.39220111091796861</v>
      </c>
      <c r="J311" t="s">
        <v>15</v>
      </c>
      <c r="K311" s="16" cm="1">
        <f t="array" aca="1" ref="K311:R314" ca="1">MMULT(_xlfn.ANCHORARRAY(E311),K298:R301)</f>
        <v>0.46362744017662499</v>
      </c>
      <c r="L311" s="16">
        <f ca="1"/>
        <v>1.0335722375771621</v>
      </c>
      <c r="M311" s="16">
        <f ca="1"/>
        <v>0.87212162529021042</v>
      </c>
      <c r="N311" s="16">
        <f ca="1"/>
        <v>0.59638589384911112</v>
      </c>
      <c r="O311" s="16">
        <f ca="1"/>
        <v>1.295666365045425</v>
      </c>
      <c r="P311" s="16">
        <f ca="1"/>
        <v>0.34522715332879916</v>
      </c>
      <c r="Q311" s="16">
        <f ca="1"/>
        <v>0.77658690011894571</v>
      </c>
      <c r="R311" s="16">
        <f ca="1"/>
        <v>0.61935472543302961</v>
      </c>
      <c r="S311" s="31">
        <v>1</v>
      </c>
      <c r="T311" s="31">
        <v>1</v>
      </c>
      <c r="U311" s="31">
        <v>0</v>
      </c>
      <c r="Y311" t="s">
        <v>79</v>
      </c>
      <c r="AB311" s="77">
        <v>1</v>
      </c>
      <c r="AC311" s="78">
        <v>0</v>
      </c>
      <c r="AD311" s="78">
        <v>0</v>
      </c>
      <c r="AE311" s="79">
        <v>0</v>
      </c>
      <c r="AI311" s="29"/>
      <c r="AJ311" s="30"/>
      <c r="AK311" s="30" cm="1">
        <f t="array" ref="AK311:AN316">MMULT(AB311:AE316,_xlfn.ANCHORARRAY(AK303))</f>
        <v>1</v>
      </c>
      <c r="AL311" s="30">
        <v>0</v>
      </c>
      <c r="AM311" s="30">
        <v>0</v>
      </c>
      <c r="AN311" s="30">
        <v>0</v>
      </c>
      <c r="AO311" s="30"/>
      <c r="AP311" s="30" cm="1">
        <f t="array" aca="1" ref="AP311:AP316" ca="1">MMULT(_xlfn.ANCHORARRAY(AK311),_xlfn.ANCHORARRAY(AP303))</f>
        <v>0.71787110305417778</v>
      </c>
      <c r="AQ311" s="30"/>
      <c r="AR311" s="30" cm="1">
        <f t="array" aca="1" ref="AR311:AR316" ca="1">_xlfn.ANCHORARRAY(AR303)-_xlfn.ANCHORARRAY(AP311)</f>
        <v>1.2821288969458222</v>
      </c>
      <c r="AS311" s="30"/>
      <c r="AT311" s="19" cm="1">
        <f t="array" aca="1" ref="AT311:AT316" ca="1">_xlfn.ANCHORARRAY(AR311)*AT303</f>
        <v>0.51285155877832889</v>
      </c>
      <c r="AU311" s="30"/>
      <c r="AV311" s="30"/>
      <c r="AW311" s="30" cm="1">
        <f t="array" aca="1" ref="AW311:AZ316" ca="1">MMULT(_xlfn.ANCHORARRAY(AT311),AW309:AZ309)</f>
        <v>0.36816131420325343</v>
      </c>
      <c r="AX311" s="30">
        <f ca="1"/>
        <v>0.54455431844740709</v>
      </c>
      <c r="AY311" s="30">
        <f ca="1"/>
        <v>0.24678828006191872</v>
      </c>
      <c r="AZ311" s="30">
        <f ca="1"/>
        <v>0.28567800536199289</v>
      </c>
      <c r="BA311" s="30"/>
      <c r="BB311" s="30"/>
      <c r="BC311" s="50" cm="1">
        <f t="array" aca="1" ref="BC311:BF316" ca="1">_xlfn.ANCHORARRAY(AK311)+_xlfn.ANCHORARRAY(AW311)</f>
        <v>1.3681613142032534</v>
      </c>
      <c r="BD311" s="51">
        <f ca="1"/>
        <v>0.54455431844740709</v>
      </c>
      <c r="BE311" s="51">
        <f ca="1"/>
        <v>0.24678828006191872</v>
      </c>
      <c r="BF311" s="52">
        <f ca="1"/>
        <v>0.28567800536199289</v>
      </c>
      <c r="BG311" s="30"/>
      <c r="BH311" s="43" cm="1">
        <f t="array" aca="1" ref="BH311:BH316" ca="1">MMULT(_xlfn.ANCHORARRAY(BC311),_xlfn.ANCHORARRAY(BH303))</f>
        <v>0.54455431844740709</v>
      </c>
      <c r="BI311" s="46"/>
      <c r="BJ311" s="29"/>
      <c r="BK311" s="30"/>
      <c r="BL311" s="30" cm="1">
        <f t="array" aca="1" ref="BL311:BO316" ca="1">MMULT(BC311:BF316,_xlfn.ANCHORARRAY(BL303))</f>
        <v>0.69776227024365922</v>
      </c>
      <c r="BM311" s="30">
        <f ca="1"/>
        <v>0.54455431844740709</v>
      </c>
      <c r="BN311" s="30">
        <f ca="1"/>
        <v>0.12339414003095936</v>
      </c>
      <c r="BO311" s="30">
        <f ca="1"/>
        <v>0.28567800536199289</v>
      </c>
      <c r="BP311" s="30"/>
      <c r="BQ311" s="30" cm="1">
        <f t="array" aca="1" ref="BQ311:BQ316" ca="1">MMULT(_xlfn.ANCHORARRAY(BL311),_xlfn.ANCHORARRAY(BQ303))</f>
        <v>0.96106697731435076</v>
      </c>
      <c r="BR311" s="30"/>
      <c r="BS311" s="30" cm="1">
        <f t="array" aca="1" ref="BS311:BS316" ca="1">_xlfn.ANCHORARRAY(BS303)-_xlfn.ANCHORARRAY(BQ311)</f>
        <v>-0.96106697731435076</v>
      </c>
      <c r="BT311" s="30"/>
      <c r="BU311" s="19" cm="1">
        <f t="array" aca="1" ref="BU311:BU316" ca="1">_xlfn.ANCHORARRAY(BS311)*BU303</f>
        <v>-0.38442679092574034</v>
      </c>
      <c r="BV311" s="30"/>
      <c r="BW311" s="30"/>
      <c r="BX311" s="30" cm="1">
        <f t="array" aca="1" ref="BX311:CA316" ca="1">MMULT(_xlfn.ANCHORARRAY(BU311),BX309:CA309)</f>
        <v>-0.14725247655651483</v>
      </c>
      <c r="BY311" s="30">
        <f ca="1"/>
        <v>-0.28257176185775684</v>
      </c>
      <c r="BZ311" s="30">
        <f ca="1"/>
        <v>-0.13828726930601221</v>
      </c>
      <c r="CA311" s="30">
        <f ca="1"/>
        <v>-0.33524862940374306</v>
      </c>
      <c r="CB311" s="30"/>
      <c r="CC311" s="30"/>
      <c r="CD311" s="30" cm="1">
        <f t="array" aca="1" ref="CD311:CG316" ca="1">_xlfn.ANCHORARRAY(BL311)+_xlfn.ANCHORARRAY(BX311)</f>
        <v>0.55050979368714437</v>
      </c>
      <c r="CE311" s="30">
        <f ca="1"/>
        <v>0.26198255658965025</v>
      </c>
      <c r="CF311" s="30">
        <f ca="1"/>
        <v>-1.4893129275052847E-2</v>
      </c>
      <c r="CG311" s="30">
        <f ca="1"/>
        <v>-4.9570624041750166E-2</v>
      </c>
      <c r="CH311" s="30"/>
      <c r="CI311" s="43" cm="1">
        <f t="array" aca="1" ref="CI311:CI316" ca="1">MMULT(_xlfn.ANCHORARRAY(CD311),_xlfn.ANCHORARRAY(CI303))</f>
        <v>0.55050979368714437</v>
      </c>
      <c r="CJ311" s="25"/>
      <c r="CK311" s="29"/>
      <c r="CL311" s="30"/>
      <c r="CM311" s="30" cm="1">
        <f t="array" aca="1" ref="CM311:CP316" ca="1">MMULT(CD311:CG316,_xlfn.ANCHORARRAY(CM303))</f>
        <v>0.55050979368714437</v>
      </c>
      <c r="CN311" s="30">
        <f ca="1"/>
        <v>0.13099127829482513</v>
      </c>
      <c r="CO311" s="30">
        <f ca="1"/>
        <v>-1.4893129275052847E-2</v>
      </c>
      <c r="CP311" s="30">
        <f ca="1"/>
        <v>-2.4785312020875083E-2</v>
      </c>
      <c r="CQ311" s="30"/>
      <c r="CR311" s="30" cm="1">
        <f t="array" aca="1" ref="CR311:CR316" ca="1">MMULT(_xlfn.ANCHORARRAY(CM311),_xlfn.ANCHORARRAY(CR303))</f>
        <v>0.46621002384653565</v>
      </c>
      <c r="CS311" s="30"/>
      <c r="CT311" s="30" cm="1">
        <f t="array" aca="1" ref="CT311:CT316" ca="1">_xlfn.ANCHORARRAY(CT303)-_xlfn.ANCHORARRAY(CR311)</f>
        <v>1.5337899761534644</v>
      </c>
      <c r="CU311" s="30"/>
      <c r="CV311" s="19" cm="1">
        <f t="array" aca="1" ref="CV311:CV316" ca="1">_xlfn.ANCHORARRAY(CT311)*CV303</f>
        <v>0.76689498807673218</v>
      </c>
      <c r="CW311" s="30"/>
      <c r="CX311" s="30"/>
      <c r="CY311" s="30" cm="1">
        <f t="array" aca="1" ref="CY311:DB316" ca="1">MMULT(_xlfn.ANCHORARRAY(CV311),CY309:DB309)</f>
        <v>0.52853569814321022</v>
      </c>
      <c r="CZ311" s="30">
        <f ca="1"/>
        <v>0.71209364482562743</v>
      </c>
      <c r="DA311" s="30">
        <f ca="1"/>
        <v>0.36586958573734207</v>
      </c>
      <c r="DB311" s="30">
        <f ca="1"/>
        <v>0.85772820641903613</v>
      </c>
      <c r="DC311" s="30"/>
      <c r="DD311" s="30"/>
      <c r="DE311" s="69" cm="1">
        <f t="array" aca="1" ref="DE311:DH316" ca="1">_xlfn.ANCHORARRAY(CM311)+_xlfn.ANCHORARRAY(CY311)</f>
        <v>1.0790454918303545</v>
      </c>
      <c r="DF311" s="70">
        <f ca="1"/>
        <v>0.84308492312045258</v>
      </c>
      <c r="DG311" s="70">
        <f ca="1"/>
        <v>0.35097645646228925</v>
      </c>
      <c r="DH311" s="71">
        <f ca="1"/>
        <v>0.83294289439816105</v>
      </c>
      <c r="DI311" s="30"/>
      <c r="DJ311" s="43" cm="1">
        <f t="array" aca="1" ref="DJ311:DJ316" ca="1">MMULT(_xlfn.ANCHORARRAY(DE311),_xlfn.ANCHORARRAY(DJ303))</f>
        <v>1.9221304149508072</v>
      </c>
      <c r="DK311" s="25"/>
    </row>
    <row r="312" spans="4:115" ht="24" customHeight="1">
      <c r="E312" s="1">
        <f ca="1"/>
        <v>0.22822190771399709</v>
      </c>
      <c r="F312" s="1">
        <f ca="1"/>
        <v>0.68586756892105494</v>
      </c>
      <c r="G312" s="1">
        <f ca="1"/>
        <v>0.81383226320495816</v>
      </c>
      <c r="H312" s="1">
        <f ca="1"/>
        <v>7.1864682283128367E-2</v>
      </c>
      <c r="K312" s="17">
        <f ca="1"/>
        <v>0.60598520558469005</v>
      </c>
      <c r="L312" s="17">
        <f ca="1"/>
        <v>1.5065593832025659</v>
      </c>
      <c r="M312" s="17">
        <f ca="1"/>
        <v>0.98573051230408937</v>
      </c>
      <c r="N312" s="17">
        <f ca="1"/>
        <v>0.77591112874275825</v>
      </c>
      <c r="O312" s="17">
        <f ca="1"/>
        <v>1.5326480385841379</v>
      </c>
      <c r="P312" s="17">
        <f ca="1"/>
        <v>0.45418391278740267</v>
      </c>
      <c r="Q312" s="17">
        <f ca="1"/>
        <v>0.44057826548931406</v>
      </c>
      <c r="R312" s="17">
        <f ca="1"/>
        <v>0.9147318958863051</v>
      </c>
      <c r="S312" s="34">
        <v>0</v>
      </c>
      <c r="T312" s="34">
        <v>1</v>
      </c>
      <c r="U312" s="34">
        <v>1</v>
      </c>
      <c r="AB312" s="29">
        <v>0</v>
      </c>
      <c r="AC312" s="30">
        <v>1</v>
      </c>
      <c r="AD312" s="30">
        <v>0</v>
      </c>
      <c r="AE312" s="46">
        <v>0</v>
      </c>
      <c r="AI312" s="29"/>
      <c r="AJ312" s="30"/>
      <c r="AK312" s="30">
        <v>0</v>
      </c>
      <c r="AL312" s="30">
        <v>1</v>
      </c>
      <c r="AM312" s="30">
        <v>0</v>
      </c>
      <c r="AN312" s="30">
        <v>0</v>
      </c>
      <c r="AO312" s="30"/>
      <c r="AP312" s="30">
        <f ca="1"/>
        <v>1.0618166389990074</v>
      </c>
      <c r="AQ312" s="30"/>
      <c r="AR312" s="30">
        <f ca="1"/>
        <v>-1.0618166389990074</v>
      </c>
      <c r="AS312" s="30"/>
      <c r="AT312" s="20">
        <f ca="1"/>
        <v>-0.42472665559960299</v>
      </c>
      <c r="AU312" s="30"/>
      <c r="AV312" s="30"/>
      <c r="AW312" s="30">
        <f ca="1"/>
        <v>-0.30489899275179888</v>
      </c>
      <c r="AX312" s="30">
        <f ca="1"/>
        <v>-0.45098182994205938</v>
      </c>
      <c r="AY312" s="30">
        <f ca="1"/>
        <v>-0.20438187042185138</v>
      </c>
      <c r="AZ312" s="30">
        <f ca="1"/>
        <v>-0.23658905139100814</v>
      </c>
      <c r="BA312" s="30"/>
      <c r="BB312" s="30"/>
      <c r="BC312" s="53">
        <f ca="1"/>
        <v>-0.30489899275179888</v>
      </c>
      <c r="BD312" s="30">
        <f ca="1"/>
        <v>0.54901817005794062</v>
      </c>
      <c r="BE312" s="30">
        <f ca="1"/>
        <v>-0.20438187042185138</v>
      </c>
      <c r="BF312" s="54">
        <f ca="1"/>
        <v>-0.23658905139100814</v>
      </c>
      <c r="BG312" s="30"/>
      <c r="BH312" s="44">
        <f ca="1"/>
        <v>0.54901817005794062</v>
      </c>
      <c r="BI312" s="46"/>
      <c r="BJ312" s="29"/>
      <c r="BK312" s="30"/>
      <c r="BL312" s="30">
        <f ca="1"/>
        <v>-0.15549848630341742</v>
      </c>
      <c r="BM312" s="30">
        <f ca="1"/>
        <v>0.54901817005794062</v>
      </c>
      <c r="BN312" s="30">
        <f ca="1"/>
        <v>-0.10219093521092569</v>
      </c>
      <c r="BO312" s="30">
        <f ca="1"/>
        <v>-0.23658905139100814</v>
      </c>
      <c r="BP312" s="30"/>
      <c r="BQ312" s="30">
        <f ca="1"/>
        <v>0.10090772735661382</v>
      </c>
      <c r="BR312" s="30"/>
      <c r="BS312" s="30">
        <f ca="1"/>
        <v>1.8990922726433861</v>
      </c>
      <c r="BT312" s="30"/>
      <c r="BU312" s="20">
        <f ca="1"/>
        <v>0.75963690905735448</v>
      </c>
      <c r="BV312" s="30"/>
      <c r="BW312" s="30"/>
      <c r="BX312" s="30">
        <f ca="1"/>
        <v>0.29097455948131135</v>
      </c>
      <c r="BY312" s="30">
        <f ca="1"/>
        <v>0.55836883596903519</v>
      </c>
      <c r="BZ312" s="30">
        <f ca="1"/>
        <v>0.27325908676820915</v>
      </c>
      <c r="CA312" s="30">
        <f ca="1"/>
        <v>0.66245963761450732</v>
      </c>
      <c r="CB312" s="30"/>
      <c r="CC312" s="30"/>
      <c r="CD312" s="30">
        <f ca="1"/>
        <v>0.13547607317789392</v>
      </c>
      <c r="CE312" s="30">
        <f ca="1"/>
        <v>1.1073870060269759</v>
      </c>
      <c r="CF312" s="30">
        <f ca="1"/>
        <v>0.17106815155728344</v>
      </c>
      <c r="CG312" s="30">
        <f ca="1"/>
        <v>0.42587058622349916</v>
      </c>
      <c r="CH312" s="30"/>
      <c r="CI312" s="44">
        <f ca="1"/>
        <v>0.13547607317789392</v>
      </c>
      <c r="CJ312" s="25"/>
      <c r="CK312" s="29"/>
      <c r="CL312" s="30"/>
      <c r="CM312" s="30">
        <f ca="1"/>
        <v>0.13547607317789392</v>
      </c>
      <c r="CN312" s="30">
        <f ca="1"/>
        <v>0.55369350301348796</v>
      </c>
      <c r="CO312" s="30">
        <f ca="1"/>
        <v>0.17106815155728344</v>
      </c>
      <c r="CP312" s="30">
        <f ca="1"/>
        <v>0.21293529311174958</v>
      </c>
      <c r="CQ312" s="30"/>
      <c r="CR312" s="30">
        <f ca="1"/>
        <v>0.92726490254744087</v>
      </c>
      <c r="CS312" s="30"/>
      <c r="CT312" s="30">
        <f ca="1"/>
        <v>1.0727350974525591</v>
      </c>
      <c r="CU312" s="30"/>
      <c r="CV312" s="20">
        <f ca="1"/>
        <v>0.53636754872627956</v>
      </c>
      <c r="CW312" s="30"/>
      <c r="CX312" s="30"/>
      <c r="CY312" s="30">
        <f ca="1"/>
        <v>0.36965869021827769</v>
      </c>
      <c r="CZ312" s="30">
        <f ca="1"/>
        <v>0.4980394039300568</v>
      </c>
      <c r="DA312" s="30">
        <f ca="1"/>
        <v>0.25588975792837304</v>
      </c>
      <c r="DB312" s="30">
        <f ca="1"/>
        <v>0.59989644306338252</v>
      </c>
      <c r="DC312" s="30"/>
      <c r="DD312" s="30"/>
      <c r="DE312" s="72">
        <f ca="1"/>
        <v>0.50513476339617158</v>
      </c>
      <c r="DF312">
        <f ca="1"/>
        <v>1.0517329069435448</v>
      </c>
      <c r="DG312">
        <f ca="1"/>
        <v>0.42695790948565648</v>
      </c>
      <c r="DH312" s="73">
        <f ca="1"/>
        <v>0.81283173617513205</v>
      </c>
      <c r="DI312" s="30"/>
      <c r="DJ312" s="44">
        <f ca="1"/>
        <v>1.5568676703397164</v>
      </c>
      <c r="DK312" s="25"/>
    </row>
    <row r="313" spans="4:115" ht="24" customHeight="1">
      <c r="E313" s="1">
        <f ca="1"/>
        <v>0.49135063176227178</v>
      </c>
      <c r="F313" s="1">
        <f ca="1"/>
        <v>0.80067020219303942</v>
      </c>
      <c r="G313" s="1">
        <f ca="1"/>
        <v>0.26772419514644397</v>
      </c>
      <c r="H313" s="1">
        <f ca="1"/>
        <v>4.6860169390441353E-2</v>
      </c>
      <c r="K313" s="17">
        <f ca="1"/>
        <v>0.37060406615482377</v>
      </c>
      <c r="L313" s="17">
        <f ca="1"/>
        <v>1.3528929266620831</v>
      </c>
      <c r="M313" s="17">
        <f ca="1"/>
        <v>0.76476797652563522</v>
      </c>
      <c r="N313" s="17">
        <f ca="1"/>
        <v>0.65721141454109022</v>
      </c>
      <c r="O313" s="17">
        <f ca="1"/>
        <v>1.1678095864123776</v>
      </c>
      <c r="P313" s="17">
        <f ca="1"/>
        <v>0.37165178766425999</v>
      </c>
      <c r="Q313" s="17">
        <f ca="1"/>
        <v>0.63066408961703058</v>
      </c>
      <c r="R313" s="17">
        <f ca="1"/>
        <v>0.67682460068875183</v>
      </c>
      <c r="S313" s="34">
        <v>1</v>
      </c>
      <c r="T313" s="34">
        <v>0</v>
      </c>
      <c r="U313" s="34">
        <v>1</v>
      </c>
      <c r="AB313" s="29">
        <v>0</v>
      </c>
      <c r="AC313" s="30">
        <v>0</v>
      </c>
      <c r="AD313" s="30">
        <v>1</v>
      </c>
      <c r="AE313" s="46">
        <v>0</v>
      </c>
      <c r="AI313" s="29"/>
      <c r="AJ313" s="30"/>
      <c r="AK313" s="30">
        <v>0</v>
      </c>
      <c r="AL313" s="30">
        <v>0</v>
      </c>
      <c r="AM313" s="30">
        <v>1</v>
      </c>
      <c r="AN313" s="30">
        <v>0</v>
      </c>
      <c r="AO313" s="30"/>
      <c r="AP313" s="30">
        <f ca="1"/>
        <v>0.48120801397152158</v>
      </c>
      <c r="AQ313" s="30"/>
      <c r="AR313" s="30">
        <f ca="1"/>
        <v>3.5187919860284786</v>
      </c>
      <c r="AS313" s="30"/>
      <c r="AT313" s="20">
        <f ca="1"/>
        <v>1.4075167944113915</v>
      </c>
      <c r="AU313" s="30"/>
      <c r="AV313" s="30"/>
      <c r="AW313" s="30">
        <f ca="1"/>
        <v>1.0104156337713861</v>
      </c>
      <c r="AX313" s="30">
        <f ca="1"/>
        <v>1.4945247519765605</v>
      </c>
      <c r="AY313" s="30">
        <f ca="1"/>
        <v>0.67730836127026817</v>
      </c>
      <c r="AZ313" s="30">
        <f ca="1"/>
        <v>0.78404088562934793</v>
      </c>
      <c r="BA313" s="30"/>
      <c r="BB313" s="30"/>
      <c r="BC313" s="53">
        <f ca="1"/>
        <v>1.0104156337713861</v>
      </c>
      <c r="BD313" s="30">
        <f ca="1"/>
        <v>1.4945247519765605</v>
      </c>
      <c r="BE313" s="30">
        <f ca="1"/>
        <v>1.6773083612702682</v>
      </c>
      <c r="BF313" s="54">
        <f ca="1"/>
        <v>0.78404088562934793</v>
      </c>
      <c r="BG313" s="30"/>
      <c r="BH313" s="44">
        <f ca="1"/>
        <v>1.4945247519765605</v>
      </c>
      <c r="BI313" s="46"/>
      <c r="BJ313" s="29"/>
      <c r="BK313" s="30"/>
      <c r="BL313" s="30">
        <f ca="1"/>
        <v>0.51531197322340694</v>
      </c>
      <c r="BM313" s="30">
        <f ca="1"/>
        <v>1.4945247519765605</v>
      </c>
      <c r="BN313" s="30">
        <f ca="1"/>
        <v>0.83865418063513408</v>
      </c>
      <c r="BO313" s="30">
        <f ca="1"/>
        <v>0.78404088562934793</v>
      </c>
      <c r="BP313" s="30"/>
      <c r="BQ313" s="30">
        <f ca="1"/>
        <v>2.2813583915062452</v>
      </c>
      <c r="BR313" s="30"/>
      <c r="BS313" s="30">
        <f ca="1"/>
        <v>-2.2813583915062452</v>
      </c>
      <c r="BT313" s="30"/>
      <c r="BU313" s="20">
        <f ca="1"/>
        <v>-0.91254335660249808</v>
      </c>
      <c r="BV313" s="30"/>
      <c r="BW313" s="30"/>
      <c r="BX313" s="30">
        <f ca="1"/>
        <v>-0.34954449688931738</v>
      </c>
      <c r="BY313" s="30">
        <f ca="1"/>
        <v>-0.67076226249946702</v>
      </c>
      <c r="BZ313" s="30">
        <f ca="1"/>
        <v>-0.32826309686693683</v>
      </c>
      <c r="CA313" s="30">
        <f ca="1"/>
        <v>-0.79580538295931325</v>
      </c>
      <c r="CB313" s="30"/>
      <c r="CC313" s="30"/>
      <c r="CD313" s="30">
        <f ca="1"/>
        <v>0.16576747633408956</v>
      </c>
      <c r="CE313" s="30">
        <f ca="1"/>
        <v>0.82376248947709352</v>
      </c>
      <c r="CF313" s="30">
        <f ca="1"/>
        <v>0.51039108376819731</v>
      </c>
      <c r="CG313" s="30">
        <f ca="1"/>
        <v>-1.1764497329965318E-2</v>
      </c>
      <c r="CH313" s="30"/>
      <c r="CI313" s="44">
        <f ca="1"/>
        <v>0.16576747633408956</v>
      </c>
      <c r="CJ313" s="25"/>
      <c r="CK313" s="29"/>
      <c r="CL313" s="30"/>
      <c r="CM313" s="30">
        <f ca="1"/>
        <v>0.16576747633408956</v>
      </c>
      <c r="CN313" s="30">
        <f ca="1"/>
        <v>0.41188124473854676</v>
      </c>
      <c r="CO313" s="30">
        <f ca="1"/>
        <v>0.51039108376819731</v>
      </c>
      <c r="CP313" s="30">
        <f ca="1"/>
        <v>-5.8822486649826589E-3</v>
      </c>
      <c r="CQ313" s="30"/>
      <c r="CR313" s="30">
        <f ca="1"/>
        <v>0.73361184799365198</v>
      </c>
      <c r="CS313" s="30"/>
      <c r="CT313" s="30">
        <f ca="1"/>
        <v>3.266388152006348</v>
      </c>
      <c r="CU313" s="30"/>
      <c r="CV313" s="20">
        <f ca="1"/>
        <v>1.633194076003174</v>
      </c>
      <c r="CW313" s="30"/>
      <c r="CX313" s="30"/>
      <c r="CY313" s="30">
        <f ca="1"/>
        <v>1.1255796224832344</v>
      </c>
      <c r="CZ313" s="30">
        <f ca="1"/>
        <v>1.5164880985926583</v>
      </c>
      <c r="DA313" s="30">
        <f ca="1"/>
        <v>0.77916279191561955</v>
      </c>
      <c r="DB313" s="30">
        <f ca="1"/>
        <v>1.8266342163188525</v>
      </c>
      <c r="DC313" s="30"/>
      <c r="DD313" s="30"/>
      <c r="DE313" s="72">
        <f ca="1"/>
        <v>1.2913470988173239</v>
      </c>
      <c r="DF313">
        <f ca="1"/>
        <v>1.928369343331205</v>
      </c>
      <c r="DG313">
        <f ca="1"/>
        <v>1.2895538756838167</v>
      </c>
      <c r="DH313" s="73">
        <f ca="1"/>
        <v>1.8207519676538699</v>
      </c>
      <c r="DI313" s="30"/>
      <c r="DJ313" s="44">
        <f ca="1"/>
        <v>3.2197164421485289</v>
      </c>
      <c r="DK313" s="25"/>
    </row>
    <row r="314" spans="4:115" ht="24" customHeight="1">
      <c r="E314" s="1">
        <f ca="1"/>
        <v>0.57960761843261754</v>
      </c>
      <c r="F314" s="1">
        <f ca="1"/>
        <v>0.16178228650554649</v>
      </c>
      <c r="G314" s="1">
        <f ca="1"/>
        <v>0.67668816149957589</v>
      </c>
      <c r="H314" s="1">
        <f ca="1"/>
        <v>0.57257715142590837</v>
      </c>
      <c r="K314" s="18">
        <f ca="1"/>
        <v>0.91467191075196963</v>
      </c>
      <c r="L314" s="18">
        <f ca="1"/>
        <v>1.2941227013848282</v>
      </c>
      <c r="M314" s="18">
        <f ca="1"/>
        <v>0.85954488535162377</v>
      </c>
      <c r="N314" s="18">
        <f ca="1"/>
        <v>0.42088402224662724</v>
      </c>
      <c r="O314" s="18">
        <f ca="1"/>
        <v>1.4564061695329</v>
      </c>
      <c r="P314" s="18">
        <f ca="1"/>
        <v>0.39954063547874807</v>
      </c>
      <c r="Q314" s="18">
        <f ca="1"/>
        <v>0.95763050253559201</v>
      </c>
      <c r="R314" s="18">
        <f ca="1"/>
        <v>0.59823039831384461</v>
      </c>
      <c r="S314" s="37">
        <v>0</v>
      </c>
      <c r="T314" s="37">
        <v>0</v>
      </c>
      <c r="U314" s="37">
        <v>0</v>
      </c>
      <c r="AB314" s="29">
        <v>0</v>
      </c>
      <c r="AC314" s="30">
        <v>0</v>
      </c>
      <c r="AD314" s="30">
        <v>0</v>
      </c>
      <c r="AE314" s="46">
        <v>1</v>
      </c>
      <c r="AI314" s="29"/>
      <c r="AJ314" s="30"/>
      <c r="AK314" s="30">
        <v>0</v>
      </c>
      <c r="AL314" s="30">
        <v>0</v>
      </c>
      <c r="AM314" s="30">
        <v>0</v>
      </c>
      <c r="AN314" s="30">
        <v>1</v>
      </c>
      <c r="AO314" s="30"/>
      <c r="AP314" s="30">
        <f ca="1"/>
        <v>0.5570383875648357</v>
      </c>
      <c r="AQ314" s="30"/>
      <c r="AR314" s="30">
        <f ca="1"/>
        <v>-0.5570383875648357</v>
      </c>
      <c r="AS314" s="30"/>
      <c r="AT314" s="20">
        <f ca="1"/>
        <v>-0.2228153550259343</v>
      </c>
      <c r="AU314" s="30"/>
      <c r="AV314" s="30"/>
      <c r="AW314" s="30">
        <f ca="1"/>
        <v>-0.15995270468987569</v>
      </c>
      <c r="AX314" s="30">
        <f ca="1"/>
        <v>-0.23658905139100814</v>
      </c>
      <c r="AY314" s="30">
        <f ca="1"/>
        <v>-0.10722053447438934</v>
      </c>
      <c r="AZ314" s="30">
        <f ca="1"/>
        <v>-0.12411670608833285</v>
      </c>
      <c r="BA314" s="30"/>
      <c r="BB314" s="30"/>
      <c r="BC314" s="53">
        <f ca="1"/>
        <v>-0.15995270468987569</v>
      </c>
      <c r="BD314" s="30">
        <f ca="1"/>
        <v>-0.23658905139100814</v>
      </c>
      <c r="BE314" s="30">
        <f ca="1"/>
        <v>-0.10722053447438934</v>
      </c>
      <c r="BF314" s="54">
        <f ca="1"/>
        <v>0.87588329391166719</v>
      </c>
      <c r="BG314" s="30"/>
      <c r="BH314" s="44">
        <f ca="1"/>
        <v>-0.23658905139100814</v>
      </c>
      <c r="BI314" s="46"/>
      <c r="BJ314" s="29"/>
      <c r="BK314" s="30"/>
      <c r="BL314" s="30">
        <f ca="1"/>
        <v>-8.1575879391836595E-2</v>
      </c>
      <c r="BM314" s="30">
        <f ca="1"/>
        <v>-0.23658905139100814</v>
      </c>
      <c r="BN314" s="30">
        <f ca="1"/>
        <v>-5.361026723719467E-2</v>
      </c>
      <c r="BO314" s="30">
        <f ca="1"/>
        <v>0.87588329391166719</v>
      </c>
      <c r="BP314" s="30"/>
      <c r="BQ314" s="30">
        <f ca="1"/>
        <v>0.53939898539236975</v>
      </c>
      <c r="BR314" s="30"/>
      <c r="BS314" s="30">
        <f ca="1"/>
        <v>3.4606010146076303</v>
      </c>
      <c r="BT314" s="30"/>
      <c r="BU314" s="20">
        <f ca="1"/>
        <v>1.3842404058430522</v>
      </c>
      <c r="BV314" s="30"/>
      <c r="BW314" s="30"/>
      <c r="BX314" s="30">
        <f ca="1"/>
        <v>0.53022534516684861</v>
      </c>
      <c r="BY314" s="30">
        <f ca="1"/>
        <v>1.0174817664810607</v>
      </c>
      <c r="BZ314" s="30">
        <f ca="1"/>
        <v>0.49794351045647828</v>
      </c>
      <c r="CA314" s="30">
        <f ca="1"/>
        <v>1.2071601401833818</v>
      </c>
      <c r="CB314" s="30"/>
      <c r="CC314" s="30"/>
      <c r="CD314" s="30">
        <f ca="1"/>
        <v>0.44864946577501202</v>
      </c>
      <c r="CE314" s="30">
        <f ca="1"/>
        <v>0.78089271509005254</v>
      </c>
      <c r="CF314" s="30">
        <f ca="1"/>
        <v>0.44433324321928358</v>
      </c>
      <c r="CG314" s="30">
        <f ca="1"/>
        <v>2.0830434340950488</v>
      </c>
      <c r="CH314" s="30"/>
      <c r="CI314" s="44">
        <f ca="1"/>
        <v>0.44864946577501202</v>
      </c>
      <c r="CJ314" s="25"/>
      <c r="CK314" s="29"/>
      <c r="CL314" s="30"/>
      <c r="CM314" s="30">
        <f ca="1"/>
        <v>0.44864946577501202</v>
      </c>
      <c r="CN314" s="30">
        <f ca="1"/>
        <v>0.39044635754502627</v>
      </c>
      <c r="CO314" s="30">
        <f ca="1"/>
        <v>0.44433324321928358</v>
      </c>
      <c r="CP314" s="30">
        <f ca="1"/>
        <v>1.0415217170475244</v>
      </c>
      <c r="CQ314" s="30"/>
      <c r="CR314" s="30">
        <f ca="1"/>
        <v>2.0486145128471285</v>
      </c>
      <c r="CS314" s="30"/>
      <c r="CT314" s="30">
        <f ca="1"/>
        <v>1.9513854871528715</v>
      </c>
      <c r="CU314" s="30"/>
      <c r="CV314" s="20">
        <f ca="1"/>
        <v>0.97569274357643576</v>
      </c>
      <c r="CW314" s="30"/>
      <c r="CX314" s="30"/>
      <c r="CY314" s="30">
        <f ca="1"/>
        <v>0.67243684391876368</v>
      </c>
      <c r="CZ314" s="30">
        <f ca="1"/>
        <v>0.9059709775202538</v>
      </c>
      <c r="DA314" s="30">
        <f ca="1"/>
        <v>0.46548263510560817</v>
      </c>
      <c r="DB314" s="30">
        <f ca="1"/>
        <v>1.0912565605137978</v>
      </c>
      <c r="DC314" s="30"/>
      <c r="DD314" s="30"/>
      <c r="DE314" s="72">
        <f ca="1"/>
        <v>1.1210863096937758</v>
      </c>
      <c r="DF314">
        <f ca="1"/>
        <v>1.2964173350652801</v>
      </c>
      <c r="DG314">
        <f ca="1"/>
        <v>0.90981587832489175</v>
      </c>
      <c r="DH314" s="73">
        <f ca="1"/>
        <v>2.1327782775613224</v>
      </c>
      <c r="DI314" s="30"/>
      <c r="DJ314" s="44">
        <f ca="1"/>
        <v>2.4175036447590559</v>
      </c>
      <c r="DK314" s="25"/>
    </row>
    <row r="315" spans="4:115" ht="24" customHeight="1"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AB315" s="29">
        <v>0</v>
      </c>
      <c r="AC315" s="30">
        <v>0</v>
      </c>
      <c r="AD315" s="30">
        <v>0</v>
      </c>
      <c r="AE315" s="46">
        <v>0</v>
      </c>
      <c r="AI315" s="29"/>
      <c r="AJ315" s="30"/>
      <c r="AK315" s="30">
        <v>0</v>
      </c>
      <c r="AL315" s="30">
        <v>0</v>
      </c>
      <c r="AM315" s="30">
        <v>0</v>
      </c>
      <c r="AN315" s="30">
        <v>0</v>
      </c>
      <c r="AO315" s="30"/>
      <c r="AP315" s="30">
        <f ca="1"/>
        <v>0</v>
      </c>
      <c r="AQ315" s="30"/>
      <c r="AR315" s="30">
        <f ca="1"/>
        <v>2</v>
      </c>
      <c r="AS315" s="30"/>
      <c r="AT315" s="20">
        <f ca="1"/>
        <v>0.8</v>
      </c>
      <c r="AU315" s="30"/>
      <c r="AV315" s="30"/>
      <c r="AW315" s="30">
        <f ca="1"/>
        <v>0.5742968824433422</v>
      </c>
      <c r="AX315" s="30">
        <f ca="1"/>
        <v>0.84945331119920597</v>
      </c>
      <c r="AY315" s="30">
        <f ca="1"/>
        <v>0.3849664111772173</v>
      </c>
      <c r="AZ315" s="30">
        <f ca="1"/>
        <v>0.44563071005186861</v>
      </c>
      <c r="BA315" s="30"/>
      <c r="BB315" s="30"/>
      <c r="BC315" s="53">
        <f ca="1"/>
        <v>0.5742968824433422</v>
      </c>
      <c r="BD315" s="30">
        <f ca="1"/>
        <v>0.84945331119920597</v>
      </c>
      <c r="BE315" s="30">
        <f ca="1"/>
        <v>0.3849664111772173</v>
      </c>
      <c r="BF315" s="54">
        <f ca="1"/>
        <v>0.44563071005186861</v>
      </c>
      <c r="BG315" s="30"/>
      <c r="BH315" s="44">
        <f ca="1"/>
        <v>0.84945331119920597</v>
      </c>
      <c r="BI315" s="46"/>
      <c r="BJ315" s="29"/>
      <c r="BK315" s="30"/>
      <c r="BL315" s="30">
        <f ca="1"/>
        <v>0.29289141004610453</v>
      </c>
      <c r="BM315" s="30">
        <f ca="1"/>
        <v>0.84945331119920597</v>
      </c>
      <c r="BN315" s="30">
        <f ca="1"/>
        <v>0.19248320558860865</v>
      </c>
      <c r="BO315" s="30">
        <f ca="1"/>
        <v>0.44563071005186861</v>
      </c>
      <c r="BP315" s="30"/>
      <c r="BQ315" s="30">
        <f ca="1"/>
        <v>1.1944421584155531</v>
      </c>
      <c r="BR315" s="30"/>
      <c r="BS315" s="30">
        <f ca="1"/>
        <v>-3.1944421584155531</v>
      </c>
      <c r="BT315" s="30"/>
      <c r="BU315" s="20">
        <f ca="1"/>
        <v>-1.2777768633662214</v>
      </c>
      <c r="BV315" s="30"/>
      <c r="BW315" s="30"/>
      <c r="BX315" s="30">
        <f ca="1"/>
        <v>-0.489445096071979</v>
      </c>
      <c r="BY315" s="30">
        <f ca="1"/>
        <v>-0.93922605829055772</v>
      </c>
      <c r="BZ315" s="30">
        <f ca="1"/>
        <v>-0.45964609488272989</v>
      </c>
      <c r="CA315" s="30">
        <f ca="1"/>
        <v>-1.1143160472655205</v>
      </c>
      <c r="CB315" s="30"/>
      <c r="CC315" s="30"/>
      <c r="CD315" s="30">
        <f ca="1"/>
        <v>-0.19655368602587447</v>
      </c>
      <c r="CE315" s="30">
        <f ca="1"/>
        <v>-8.9772747091351746E-2</v>
      </c>
      <c r="CF315" s="30">
        <f ca="1"/>
        <v>-0.26716288929412124</v>
      </c>
      <c r="CG315" s="30">
        <f ca="1"/>
        <v>-0.66868533721365186</v>
      </c>
      <c r="CH315" s="30"/>
      <c r="CI315" s="44">
        <f ca="1"/>
        <v>-0.19655368602587447</v>
      </c>
      <c r="CJ315" s="25"/>
      <c r="CK315" s="29"/>
      <c r="CL315" s="30"/>
      <c r="CM315" s="30">
        <f ca="1"/>
        <v>-0.19655368602587447</v>
      </c>
      <c r="CN315" s="30">
        <f ca="1"/>
        <v>-4.4886373545675873E-2</v>
      </c>
      <c r="CO315" s="30">
        <f ca="1"/>
        <v>-0.26716288929412124</v>
      </c>
      <c r="CP315" s="30">
        <f ca="1"/>
        <v>-0.33434266860682593</v>
      </c>
      <c r="CQ315" s="30"/>
      <c r="CR315" s="30">
        <f ca="1"/>
        <v>-0.67854251520979347</v>
      </c>
      <c r="CS315" s="30"/>
      <c r="CT315" s="30">
        <f ca="1"/>
        <v>0.67854251520979347</v>
      </c>
      <c r="CU315" s="30"/>
      <c r="CV315" s="20">
        <f ca="1"/>
        <v>0.33927125760489674</v>
      </c>
      <c r="CW315" s="30"/>
      <c r="CX315" s="30"/>
      <c r="CY315" s="30">
        <f ca="1"/>
        <v>0.23382206662718122</v>
      </c>
      <c r="CZ315" s="30">
        <f ca="1"/>
        <v>0.31502736380938839</v>
      </c>
      <c r="DA315" s="30">
        <f ca="1"/>
        <v>0.16185923288374759</v>
      </c>
      <c r="DB315" s="30">
        <f ca="1"/>
        <v>0.37945550798913608</v>
      </c>
      <c r="DC315" s="30"/>
      <c r="DD315" s="30"/>
      <c r="DE315" s="72">
        <f ca="1"/>
        <v>3.7268380601306744E-2</v>
      </c>
      <c r="DF315">
        <f ca="1"/>
        <v>0.27014099026371252</v>
      </c>
      <c r="DG315">
        <f ca="1"/>
        <v>-0.10530365641037365</v>
      </c>
      <c r="DH315" s="73">
        <f ca="1"/>
        <v>4.5112839382310144E-2</v>
      </c>
      <c r="DI315" s="30"/>
      <c r="DJ315" s="44">
        <f ca="1"/>
        <v>0.30740937086501929</v>
      </c>
      <c r="DK315" s="25"/>
    </row>
    <row r="316" spans="4:115" ht="24" customHeight="1" thickBot="1"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AB316" s="47">
        <v>0</v>
      </c>
      <c r="AC316" s="48">
        <v>0</v>
      </c>
      <c r="AD316" s="48">
        <v>0</v>
      </c>
      <c r="AE316" s="49">
        <v>0</v>
      </c>
      <c r="AI316" s="29"/>
      <c r="AJ316" s="30"/>
      <c r="AK316" s="30">
        <v>0</v>
      </c>
      <c r="AL316" s="30">
        <v>0</v>
      </c>
      <c r="AM316" s="30">
        <v>0</v>
      </c>
      <c r="AN316" s="30">
        <v>0</v>
      </c>
      <c r="AO316" s="30"/>
      <c r="AP316" s="30">
        <f ca="1"/>
        <v>0</v>
      </c>
      <c r="AQ316" s="30"/>
      <c r="AR316" s="30">
        <f ca="1"/>
        <v>-2</v>
      </c>
      <c r="AS316" s="30"/>
      <c r="AT316" s="21">
        <f ca="1"/>
        <v>-0.8</v>
      </c>
      <c r="AU316" s="30"/>
      <c r="AV316" s="30"/>
      <c r="AW316" s="30">
        <f ca="1"/>
        <v>-0.5742968824433422</v>
      </c>
      <c r="AX316" s="30">
        <f ca="1"/>
        <v>-0.84945331119920597</v>
      </c>
      <c r="AY316" s="30">
        <f ca="1"/>
        <v>-0.3849664111772173</v>
      </c>
      <c r="AZ316" s="30">
        <f ca="1"/>
        <v>-0.44563071005186861</v>
      </c>
      <c r="BA316" s="30"/>
      <c r="BB316" s="30"/>
      <c r="BC316" s="55">
        <f ca="1"/>
        <v>-0.5742968824433422</v>
      </c>
      <c r="BD316" s="56">
        <f ca="1"/>
        <v>-0.84945331119920597</v>
      </c>
      <c r="BE316" s="56">
        <f ca="1"/>
        <v>-0.3849664111772173</v>
      </c>
      <c r="BF316" s="57">
        <f ca="1"/>
        <v>-0.44563071005186861</v>
      </c>
      <c r="BG316" s="30"/>
      <c r="BH316" s="45">
        <f ca="1"/>
        <v>-0.84945331119920597</v>
      </c>
      <c r="BI316" s="46"/>
      <c r="BJ316" s="29"/>
      <c r="BK316" s="30"/>
      <c r="BL316" s="30">
        <f ca="1"/>
        <v>-0.29289141004610453</v>
      </c>
      <c r="BM316" s="30">
        <f ca="1"/>
        <v>-0.84945331119920597</v>
      </c>
      <c r="BN316" s="30">
        <f ca="1"/>
        <v>-0.19248320558860865</v>
      </c>
      <c r="BO316" s="30">
        <f ca="1"/>
        <v>-0.44563071005186861</v>
      </c>
      <c r="BP316" s="30"/>
      <c r="BQ316" s="30">
        <f ca="1"/>
        <v>-1.1944421584155531</v>
      </c>
      <c r="BR316" s="30"/>
      <c r="BS316" s="30">
        <f ca="1"/>
        <v>3.1944421584155531</v>
      </c>
      <c r="BT316" s="30"/>
      <c r="BU316" s="21">
        <f ca="1"/>
        <v>1.2777768633662214</v>
      </c>
      <c r="BV316" s="30"/>
      <c r="BW316" s="30"/>
      <c r="BX316" s="30">
        <f ca="1"/>
        <v>0.489445096071979</v>
      </c>
      <c r="BY316" s="30">
        <f ca="1"/>
        <v>0.93922605829055772</v>
      </c>
      <c r="BZ316" s="30">
        <f ca="1"/>
        <v>0.45964609488272989</v>
      </c>
      <c r="CA316" s="30">
        <f ca="1"/>
        <v>1.1143160472655205</v>
      </c>
      <c r="CB316" s="30"/>
      <c r="CC316" s="30"/>
      <c r="CD316" s="30">
        <f ca="1"/>
        <v>0.19655368602587447</v>
      </c>
      <c r="CE316" s="30">
        <f ca="1"/>
        <v>8.9772747091351746E-2</v>
      </c>
      <c r="CF316" s="30">
        <f ca="1"/>
        <v>0.26716288929412124</v>
      </c>
      <c r="CG316" s="30">
        <f ca="1"/>
        <v>0.66868533721365186</v>
      </c>
      <c r="CH316" s="30"/>
      <c r="CI316" s="45">
        <f ca="1"/>
        <v>0.19655368602587447</v>
      </c>
      <c r="CJ316" s="25"/>
      <c r="CK316" s="29"/>
      <c r="CL316" s="30"/>
      <c r="CM316" s="30">
        <f ca="1"/>
        <v>0.19655368602587447</v>
      </c>
      <c r="CN316" s="30">
        <f ca="1"/>
        <v>4.4886373545675873E-2</v>
      </c>
      <c r="CO316" s="30">
        <f ca="1"/>
        <v>0.26716288929412124</v>
      </c>
      <c r="CP316" s="30">
        <f ca="1"/>
        <v>0.33434266860682593</v>
      </c>
      <c r="CQ316" s="30"/>
      <c r="CR316" s="30">
        <f ca="1"/>
        <v>0.67854251520979347</v>
      </c>
      <c r="CS316" s="30"/>
      <c r="CT316" s="30">
        <f ca="1"/>
        <v>1.3214574847902065</v>
      </c>
      <c r="CU316" s="30"/>
      <c r="CV316" s="21">
        <f ca="1"/>
        <v>0.66072874239510326</v>
      </c>
      <c r="CW316" s="30"/>
      <c r="CX316" s="30"/>
      <c r="CY316" s="30">
        <f ca="1"/>
        <v>0.45536707446853192</v>
      </c>
      <c r="CZ316" s="30">
        <f ca="1"/>
        <v>0.6135139044175183</v>
      </c>
      <c r="DA316" s="30">
        <f ca="1"/>
        <v>0.31521988671630741</v>
      </c>
      <c r="DB316" s="30">
        <f ca="1"/>
        <v>0.73898732936738554</v>
      </c>
      <c r="DC316" s="30"/>
      <c r="DD316" s="30"/>
      <c r="DE316" s="74">
        <f ca="1"/>
        <v>0.65192076049440639</v>
      </c>
      <c r="DF316" s="75">
        <f ca="1"/>
        <v>0.65840027796319411</v>
      </c>
      <c r="DG316" s="75">
        <f ca="1"/>
        <v>0.58238277601042865</v>
      </c>
      <c r="DH316" s="76">
        <f ca="1"/>
        <v>1.0733299979742115</v>
      </c>
      <c r="DI316" s="30"/>
      <c r="DJ316" s="45">
        <f ca="1"/>
        <v>1.3103210384576005</v>
      </c>
      <c r="DK316" s="25"/>
    </row>
    <row r="317" spans="4:115" ht="24" customHeight="1" thickBot="1">
      <c r="K317" s="30" t="str" cm="1">
        <f t="array" ref="K317:U317">"v"&amp;_xlfn.ANCHORARRAY(K295)</f>
        <v>v1</v>
      </c>
      <c r="L317" s="30" t="str">
        <v>v2</v>
      </c>
      <c r="M317" s="30" t="str">
        <v>v3</v>
      </c>
      <c r="N317" s="30" t="str">
        <v>v4</v>
      </c>
      <c r="O317" s="30" t="str">
        <v>v5</v>
      </c>
      <c r="P317" s="30" t="str">
        <v>v6</v>
      </c>
      <c r="Q317" s="30" t="str">
        <v>v7</v>
      </c>
      <c r="R317" s="30" t="str">
        <v>v8</v>
      </c>
      <c r="S317" s="30" t="str">
        <v>v9</v>
      </c>
      <c r="T317" s="30" t="str">
        <v>v10</v>
      </c>
      <c r="U317" s="30" t="str">
        <v>v11</v>
      </c>
      <c r="AI317" s="47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9"/>
      <c r="BJ317" s="26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  <c r="CH317" s="27"/>
      <c r="CI317" s="27"/>
      <c r="CJ317" s="28"/>
      <c r="CK317" s="26"/>
      <c r="CL317" s="27"/>
      <c r="CM317" s="27"/>
      <c r="CN317" s="27"/>
      <c r="CO317" s="27"/>
      <c r="CP317" s="27"/>
      <c r="CQ317" s="27"/>
      <c r="CR317" s="27"/>
      <c r="CS317" s="27"/>
      <c r="CT317" s="27"/>
      <c r="CU317" s="27"/>
      <c r="CV317" s="27"/>
      <c r="CW317" s="27"/>
      <c r="CX317" s="27"/>
      <c r="CY317" s="27"/>
      <c r="CZ317" s="27"/>
      <c r="DA317" s="27"/>
      <c r="DB317" s="27"/>
      <c r="DC317" s="27"/>
      <c r="DD317" s="27"/>
      <c r="DE317" s="27"/>
      <c r="DF317" s="27"/>
      <c r="DG317" s="27"/>
      <c r="DH317" s="27"/>
      <c r="DI317" s="27"/>
      <c r="DJ317" s="27"/>
      <c r="DK317" s="28"/>
    </row>
    <row r="318" spans="4:115" ht="24" customHeight="1">
      <c r="D318" t="s">
        <v>17</v>
      </c>
      <c r="E318" s="1" cm="1">
        <f t="array" aca="1" ref="E318:H323" ca="1">_xlfn.RANDARRAY(6,4)</f>
        <v>0.27400325407793091</v>
      </c>
      <c r="F318" s="1">
        <f ca="1"/>
        <v>0.59998339440950677</v>
      </c>
      <c r="G318" s="1">
        <f ca="1"/>
        <v>0.48773965966890831</v>
      </c>
      <c r="H318" s="1">
        <f ca="1"/>
        <v>0.23557756364960714</v>
      </c>
      <c r="J318" t="s">
        <v>88</v>
      </c>
      <c r="K318" s="63" cm="1">
        <f t="array" aca="1" ref="K318:U323" ca="1">MMULT(_xlfn.ANCHORARRAY(E318),_xlfn.ANCHORARRAY(K298))</f>
        <v>0.54224234809006389</v>
      </c>
      <c r="L318" s="63">
        <f ca="1"/>
        <v>1.1859377244428315</v>
      </c>
      <c r="M318" s="63">
        <f ca="1"/>
        <v>0.84063704617090329</v>
      </c>
      <c r="N318" s="63">
        <f ca="1"/>
        <v>0.59938124763694356</v>
      </c>
      <c r="O318" s="63">
        <f ca="1"/>
        <v>1.302641409153638</v>
      </c>
      <c r="P318" s="63">
        <f ca="1"/>
        <v>0.36940452183073652</v>
      </c>
      <c r="Q318" s="63">
        <f ca="1"/>
        <v>0.58063238253140237</v>
      </c>
      <c r="R318" s="63">
        <f ca="1"/>
        <v>0.69135916552887167</v>
      </c>
      <c r="S318" s="5">
        <f ca="1"/>
        <v>0.71787110305417778</v>
      </c>
      <c r="T318" s="5">
        <f ca="1"/>
        <v>0.38304426234684452</v>
      </c>
      <c r="U318" s="5">
        <f ca="1"/>
        <v>0.68918914109571316</v>
      </c>
    </row>
    <row r="319" spans="4:115" ht="24" customHeight="1">
      <c r="E319" s="1">
        <f ca="1"/>
        <v>1.7091685223771913E-2</v>
      </c>
      <c r="F319" s="1">
        <f ca="1"/>
        <v>0.73358437341059912</v>
      </c>
      <c r="G319" s="1">
        <f ca="1"/>
        <v>0.57693223618240741</v>
      </c>
      <c r="H319" s="1">
        <f ca="1"/>
        <v>0.77208180458126763</v>
      </c>
      <c r="K319" s="64">
        <f ca="1"/>
        <v>0.88956592404852208</v>
      </c>
      <c r="L319" s="64">
        <f ca="1"/>
        <v>1.1344881337664163</v>
      </c>
      <c r="M319" s="64">
        <f ca="1"/>
        <v>1.2680952442790934</v>
      </c>
      <c r="N319" s="64">
        <f ca="1"/>
        <v>0.70579296304353267</v>
      </c>
      <c r="O319" s="64">
        <f ca="1"/>
        <v>1.9260914862495646</v>
      </c>
      <c r="P319" s="64">
        <f ca="1"/>
        <v>0.45803687087539824</v>
      </c>
      <c r="Q319" s="64">
        <f ca="1"/>
        <v>0.89356178068772318</v>
      </c>
      <c r="R319" s="64">
        <f ca="1"/>
        <v>0.86266821125915027</v>
      </c>
      <c r="S319" s="6">
        <f ca="1"/>
        <v>1.0618166389990074</v>
      </c>
      <c r="T319" s="6">
        <f ca="1"/>
        <v>0.73504700642037513</v>
      </c>
      <c r="U319" s="6">
        <f ca="1"/>
        <v>0.92854126822690675</v>
      </c>
    </row>
    <row r="320" spans="4:115" ht="24" customHeight="1">
      <c r="E320" s="1">
        <f ca="1"/>
        <v>7.9983510837776661E-2</v>
      </c>
      <c r="F320" s="1">
        <f ca="1"/>
        <v>0.77957818221766884</v>
      </c>
      <c r="G320" s="1">
        <f ca="1"/>
        <v>0.12759861986662857</v>
      </c>
      <c r="H320" s="1">
        <f ca="1"/>
        <v>0.31509458677308122</v>
      </c>
      <c r="K320" s="64">
        <f ca="1"/>
        <v>0.36183960911004642</v>
      </c>
      <c r="L320" s="64">
        <f ca="1"/>
        <v>0.82160413878792626</v>
      </c>
      <c r="M320" s="64">
        <f ca="1"/>
        <v>0.79317771691043581</v>
      </c>
      <c r="N320" s="64">
        <f ca="1"/>
        <v>0.55945658815141042</v>
      </c>
      <c r="O320" s="64">
        <f ca="1"/>
        <v>1.1491669384304808</v>
      </c>
      <c r="P320" s="64">
        <f ca="1"/>
        <v>0.29558878748589335</v>
      </c>
      <c r="Q320" s="64">
        <f ca="1"/>
        <v>0.55651866274779604</v>
      </c>
      <c r="R320" s="64">
        <f ca="1"/>
        <v>0.58076433533604588</v>
      </c>
      <c r="S320" s="6">
        <f ca="1"/>
        <v>0.48120801397152158</v>
      </c>
      <c r="T320" s="6">
        <f ca="1"/>
        <v>0.3597232882052831</v>
      </c>
      <c r="U320" s="6">
        <f ca="1"/>
        <v>0.477079119600055</v>
      </c>
    </row>
    <row r="321" spans="4:21" ht="24" customHeight="1">
      <c r="E321" s="1">
        <f ca="1"/>
        <v>0.35361425647741496</v>
      </c>
      <c r="F321" s="1">
        <f ca="1"/>
        <v>3.5238294108296486E-2</v>
      </c>
      <c r="G321" s="1">
        <f ca="1"/>
        <v>0.20729834655120549</v>
      </c>
      <c r="H321" s="1">
        <f ca="1"/>
        <v>0.83669628035908072</v>
      </c>
      <c r="K321" s="64">
        <f ca="1"/>
        <v>0.76441332400560191</v>
      </c>
      <c r="L321" s="64">
        <f ca="1"/>
        <v>0.55459868084194375</v>
      </c>
      <c r="M321" s="64">
        <f ca="1"/>
        <v>0.64276726712029053</v>
      </c>
      <c r="N321" s="64">
        <f ca="1"/>
        <v>0.141928361616243</v>
      </c>
      <c r="O321" s="64">
        <f ca="1"/>
        <v>1.072231162538789</v>
      </c>
      <c r="P321" s="64">
        <f ca="1"/>
        <v>0.23330047745377458</v>
      </c>
      <c r="Q321" s="64">
        <f ca="1"/>
        <v>0.97480129000213045</v>
      </c>
      <c r="R321" s="64">
        <f ca="1"/>
        <v>0.25730322586963922</v>
      </c>
      <c r="S321" s="6">
        <f ca="1"/>
        <v>0.5570383875648357</v>
      </c>
      <c r="T321" s="6">
        <f ca="1"/>
        <v>0.8720740523740006</v>
      </c>
      <c r="U321" s="6">
        <f ca="1"/>
        <v>1.1184428373565216</v>
      </c>
    </row>
    <row r="322" spans="4:21" ht="24" customHeight="1">
      <c r="E322" s="1">
        <f ca="1"/>
        <v>0.39979017000917527</v>
      </c>
      <c r="F322" s="1">
        <f ca="1"/>
        <v>0.68901585562190526</v>
      </c>
      <c r="G322" s="1">
        <f ca="1"/>
        <v>0.82674568415189409</v>
      </c>
      <c r="H322" s="1">
        <f ca="1"/>
        <v>3.7516935168661503E-2</v>
      </c>
      <c r="K322" s="64">
        <f ca="1"/>
        <v>0.63583175937615899</v>
      </c>
      <c r="L322" s="64">
        <f ca="1"/>
        <v>1.6827325992462772</v>
      </c>
      <c r="M322" s="64">
        <f ca="1"/>
        <v>0.98858651391753316</v>
      </c>
      <c r="N322" s="64">
        <f ca="1"/>
        <v>0.79625665210141827</v>
      </c>
      <c r="O322" s="64">
        <f ca="1"/>
        <v>1.5616125633919744</v>
      </c>
      <c r="P322" s="64">
        <f ca="1"/>
        <v>0.48184468254652957</v>
      </c>
      <c r="Q322" s="64">
        <f ca="1"/>
        <v>0.53470842980114053</v>
      </c>
      <c r="R322" s="64">
        <f ca="1"/>
        <v>0.93274816358848645</v>
      </c>
      <c r="S322" s="6">
        <f ca="1"/>
        <v>0.96411819780696006</v>
      </c>
      <c r="T322" s="6">
        <f ca="1"/>
        <v>0.29391328128967731</v>
      </c>
      <c r="U322" s="6">
        <f ca="1"/>
        <v>0.76078033815666934</v>
      </c>
    </row>
    <row r="323" spans="4:21" ht="24" customHeight="1">
      <c r="E323" s="1">
        <f ca="1"/>
        <v>0.71482516301896015</v>
      </c>
      <c r="F323" s="1">
        <f ca="1"/>
        <v>8.8941752437467603E-2</v>
      </c>
      <c r="G323" s="1">
        <f ca="1"/>
        <v>0.76441279112719362</v>
      </c>
      <c r="H323" s="1">
        <f ca="1"/>
        <v>0.96801856923881702</v>
      </c>
      <c r="K323" s="65">
        <f ca="1"/>
        <v>1.2548035827743556</v>
      </c>
      <c r="L323" s="65">
        <f ca="1"/>
        <v>1.4446146566898646</v>
      </c>
      <c r="M323" s="65">
        <f ca="1"/>
        <v>1.0935827432005536</v>
      </c>
      <c r="N323" s="65">
        <f ca="1"/>
        <v>0.42407940108414727</v>
      </c>
      <c r="O323" s="65">
        <f ca="1"/>
        <v>1.8619693062475267</v>
      </c>
      <c r="P323" s="65">
        <f ca="1"/>
        <v>0.47814283632974242</v>
      </c>
      <c r="Q323" s="65">
        <f ca="1"/>
        <v>1.3690185393023369</v>
      </c>
      <c r="R323" s="65">
        <f ca="1"/>
        <v>0.65799205430302332</v>
      </c>
      <c r="S323" s="7">
        <f ca="1"/>
        <v>1.1310717957439078</v>
      </c>
      <c r="T323" s="7">
        <f ca="1"/>
        <v>1.1717219383888495</v>
      </c>
      <c r="U323" s="7">
        <f ca="1"/>
        <v>1.7607301935555604</v>
      </c>
    </row>
    <row r="325" spans="4:21" ht="24" customHeight="1">
      <c r="D325" s="80" t="s">
        <v>104</v>
      </c>
    </row>
    <row r="326" spans="4:21" ht="24" customHeight="1">
      <c r="J326">
        <v>1</v>
      </c>
    </row>
    <row r="327" spans="4:21" ht="24" customHeight="1">
      <c r="K327" s="66" cm="1">
        <f t="array" aca="1" ref="K327:U327" ca="1">_xlfn.CHOOSEROWS(K318:U323,J326)</f>
        <v>0.54224234809006389</v>
      </c>
      <c r="L327" s="66">
        <f ca="1"/>
        <v>1.1859377244428315</v>
      </c>
      <c r="M327" s="66">
        <f ca="1"/>
        <v>0.84063704617090329</v>
      </c>
      <c r="N327" s="66">
        <f ca="1"/>
        <v>0.59938124763694356</v>
      </c>
      <c r="O327" s="66">
        <f ca="1"/>
        <v>1.302641409153638</v>
      </c>
      <c r="P327" s="66">
        <f ca="1"/>
        <v>0.36940452183073652</v>
      </c>
      <c r="Q327" s="66">
        <f ca="1"/>
        <v>0.58063238253140237</v>
      </c>
      <c r="R327" s="66">
        <f ca="1"/>
        <v>0.69135916552887167</v>
      </c>
      <c r="S327" s="66">
        <f ca="1"/>
        <v>0.71787110305417778</v>
      </c>
      <c r="T327" s="66">
        <f ca="1"/>
        <v>0.38304426234684452</v>
      </c>
      <c r="U327" s="66">
        <f ca="1"/>
        <v>0.68918914109571316</v>
      </c>
    </row>
    <row r="329" spans="4:21" ht="24" customHeight="1">
      <c r="K329" s="16" cm="1">
        <f t="array" aca="1" ref="K329:K331" ca="1">_xlfn.TOCOL(I327:K327)</f>
        <v>0</v>
      </c>
      <c r="L329" s="16" cm="1">
        <f t="array" aca="1" ref="L329:L331" ca="1">_xlfn.TOCOL(J327:L327)</f>
        <v>0</v>
      </c>
      <c r="M329" s="16" cm="1">
        <f t="array" aca="1" ref="M329:M331" ca="1">_xlfn.TOCOL(K327:M327)</f>
        <v>0.54224234809006389</v>
      </c>
      <c r="N329" s="16" cm="1">
        <f t="array" aca="1" ref="N329:N331" ca="1">_xlfn.TOCOL(L327:N327)</f>
        <v>1.1859377244428315</v>
      </c>
      <c r="O329" s="16" cm="1">
        <f t="array" aca="1" ref="O329:O331" ca="1">_xlfn.TOCOL(M327:O327)</f>
        <v>0.84063704617090329</v>
      </c>
      <c r="P329" s="16" cm="1">
        <f t="array" aca="1" ref="P329:P331" ca="1">_xlfn.TOCOL(N327:P327)</f>
        <v>0.59938124763694356</v>
      </c>
      <c r="Q329" s="16" cm="1">
        <f t="array" aca="1" ref="Q329:Q331" ca="1">_xlfn.TOCOL(O327:Q327)</f>
        <v>1.302641409153638</v>
      </c>
      <c r="R329" s="16" cm="1">
        <f t="array" aca="1" ref="R329:R331" ca="1">_xlfn.TOCOL(P327:R327)</f>
        <v>0.36940452183073652</v>
      </c>
      <c r="S329" s="16" cm="1">
        <f t="array" aca="1" ref="S329:S331" ca="1">_xlfn.TOCOL(Q327:S327)</f>
        <v>0.58063238253140237</v>
      </c>
      <c r="T329" s="16" cm="1">
        <f t="array" aca="1" ref="T329:T331" ca="1">_xlfn.TOCOL(R327:T327)</f>
        <v>0.69135916552887167</v>
      </c>
      <c r="U329" s="16" cm="1">
        <f t="array" aca="1" ref="U329:U331" ca="1">_xlfn.TOCOL(S327:U327)</f>
        <v>0.71787110305417778</v>
      </c>
    </row>
    <row r="330" spans="4:21" ht="24" customHeight="1">
      <c r="K330" s="17">
        <f ca="1"/>
        <v>0</v>
      </c>
      <c r="L330" s="17">
        <f ca="1"/>
        <v>0.54224234809006389</v>
      </c>
      <c r="M330" s="17">
        <f ca="1"/>
        <v>1.1859377244428315</v>
      </c>
      <c r="N330" s="17">
        <f ca="1"/>
        <v>0.84063704617090329</v>
      </c>
      <c r="O330" s="17">
        <f ca="1"/>
        <v>0.59938124763694356</v>
      </c>
      <c r="P330" s="17">
        <f ca="1"/>
        <v>1.302641409153638</v>
      </c>
      <c r="Q330" s="17">
        <f ca="1"/>
        <v>0.36940452183073652</v>
      </c>
      <c r="R330" s="17">
        <f ca="1"/>
        <v>0.58063238253140237</v>
      </c>
      <c r="S330" s="17">
        <f ca="1"/>
        <v>0.69135916552887167</v>
      </c>
      <c r="T330" s="17">
        <f ca="1"/>
        <v>0.71787110305417778</v>
      </c>
      <c r="U330" s="17">
        <f ca="1"/>
        <v>0.38304426234684452</v>
      </c>
    </row>
    <row r="331" spans="4:21" ht="24" customHeight="1">
      <c r="K331" s="18">
        <f ca="1"/>
        <v>0.54224234809006389</v>
      </c>
      <c r="L331" s="18">
        <f ca="1"/>
        <v>1.1859377244428315</v>
      </c>
      <c r="M331" s="18">
        <f ca="1"/>
        <v>0.84063704617090329</v>
      </c>
      <c r="N331" s="18">
        <f ca="1"/>
        <v>0.59938124763694356</v>
      </c>
      <c r="O331" s="18">
        <f ca="1"/>
        <v>1.302641409153638</v>
      </c>
      <c r="P331" s="18">
        <f ca="1"/>
        <v>0.36940452183073652</v>
      </c>
      <c r="Q331" s="18">
        <f ca="1"/>
        <v>0.58063238253140237</v>
      </c>
      <c r="R331" s="18">
        <f ca="1"/>
        <v>0.69135916552887167</v>
      </c>
      <c r="S331" s="18">
        <f ca="1"/>
        <v>0.71787110305417778</v>
      </c>
      <c r="T331" s="18">
        <f ca="1"/>
        <v>0.38304426234684452</v>
      </c>
      <c r="U331" s="18">
        <f ca="1"/>
        <v>0.68918914109571316</v>
      </c>
    </row>
    <row r="333" spans="4:21" ht="24" customHeight="1">
      <c r="E333" t="s">
        <v>105</v>
      </c>
      <c r="G333" s="1" cm="1">
        <f t="array" aca="1" ref="G333:I333" ca="1">_xlfn.RANDARRAY(1,3)</f>
        <v>0.42887586288252089</v>
      </c>
      <c r="H333" s="1">
        <f ca="1"/>
        <v>0.67461149402746567</v>
      </c>
      <c r="I333" s="1">
        <f ca="1"/>
        <v>0.59120194732554943</v>
      </c>
      <c r="K333" s="66" cm="1">
        <f t="array" aca="1" ref="K333:U333" ca="1">MMULT(_xlfn.ANCHORARRAY(G333),K329:U331)</f>
        <v>0.32057473211322418</v>
      </c>
      <c r="L333" s="66">
        <f ca="1"/>
        <v>1.0669316126674318</v>
      </c>
      <c r="M333" s="66">
        <f ca="1"/>
        <v>1.5295881337287176</v>
      </c>
      <c r="N333" s="66">
        <f ca="1"/>
        <v>1.4300788393409198</v>
      </c>
      <c r="O333" s="66">
        <f ca="1"/>
        <v>1.5350025552664932</v>
      </c>
      <c r="P333" s="66">
        <f ca="1"/>
        <v>1.3542296896442698</v>
      </c>
      <c r="Q333" s="66">
        <f ca="1"/>
        <v>1.1511469899828426</v>
      </c>
      <c r="R333" s="66">
        <f ca="1"/>
        <v>0.95886284707513436</v>
      </c>
      <c r="S333" s="81">
        <f ca="1"/>
        <v>1.1398248476970734</v>
      </c>
      <c r="T333" s="81">
        <f ca="1"/>
        <v>1.0072478698397911</v>
      </c>
      <c r="U333" s="81">
        <f ca="1"/>
        <v>0.97373361315264928</v>
      </c>
    </row>
    <row r="335" spans="4:21" ht="24" customHeight="1">
      <c r="J335">
        <v>2</v>
      </c>
    </row>
    <row r="336" spans="4:21" ht="24" customHeight="1">
      <c r="K336" s="66" cm="1">
        <f t="array" aca="1" ref="K336:U336" ca="1">_xlfn.CHOOSEROWS(K318:U323,J335)</f>
        <v>0.88956592404852208</v>
      </c>
      <c r="L336" s="66">
        <f ca="1"/>
        <v>1.1344881337664163</v>
      </c>
      <c r="M336" s="66">
        <f ca="1"/>
        <v>1.2680952442790934</v>
      </c>
      <c r="N336" s="66">
        <f ca="1"/>
        <v>0.70579296304353267</v>
      </c>
      <c r="O336" s="66">
        <f ca="1"/>
        <v>1.9260914862495646</v>
      </c>
      <c r="P336" s="66">
        <f ca="1"/>
        <v>0.45803687087539824</v>
      </c>
      <c r="Q336" s="66">
        <f ca="1"/>
        <v>0.89356178068772318</v>
      </c>
      <c r="R336" s="66">
        <f ca="1"/>
        <v>0.86266821125915027</v>
      </c>
      <c r="S336" s="66">
        <f ca="1"/>
        <v>1.0618166389990074</v>
      </c>
      <c r="T336" s="66">
        <f ca="1"/>
        <v>0.73504700642037513</v>
      </c>
      <c r="U336" s="66">
        <f ca="1"/>
        <v>0.92854126822690675</v>
      </c>
    </row>
    <row r="338" spans="5:21" ht="24" customHeight="1">
      <c r="K338" s="16" cm="1">
        <f t="array" aca="1" ref="K338:K340" ca="1">_xlfn.TOCOL(I336:K336)</f>
        <v>0</v>
      </c>
      <c r="L338" s="16" cm="1">
        <f t="array" aca="1" ref="L338:L340" ca="1">_xlfn.TOCOL(J336:L336)</f>
        <v>0</v>
      </c>
      <c r="M338" s="16" cm="1">
        <f t="array" aca="1" ref="M338:M340" ca="1">_xlfn.TOCOL(K336:M336)</f>
        <v>0.88956592404852208</v>
      </c>
      <c r="N338" s="16" cm="1">
        <f t="array" aca="1" ref="N338:N340" ca="1">_xlfn.TOCOL(L336:N336)</f>
        <v>1.1344881337664163</v>
      </c>
      <c r="O338" s="16" cm="1">
        <f t="array" aca="1" ref="O338:O340" ca="1">_xlfn.TOCOL(M336:O336)</f>
        <v>1.2680952442790934</v>
      </c>
      <c r="P338" s="16" cm="1">
        <f t="array" aca="1" ref="P338:P340" ca="1">_xlfn.TOCOL(N336:P336)</f>
        <v>0.70579296304353267</v>
      </c>
      <c r="Q338" s="16" cm="1">
        <f t="array" aca="1" ref="Q338:Q340" ca="1">_xlfn.TOCOL(O336:Q336)</f>
        <v>1.9260914862495646</v>
      </c>
      <c r="R338" s="16" cm="1">
        <f t="array" aca="1" ref="R338:R340" ca="1">_xlfn.TOCOL(P336:R336)</f>
        <v>0.45803687087539824</v>
      </c>
      <c r="S338" s="16" cm="1">
        <f t="array" aca="1" ref="S338:S340" ca="1">_xlfn.TOCOL(Q336:S336)</f>
        <v>0.89356178068772318</v>
      </c>
      <c r="T338" s="16" cm="1">
        <f t="array" aca="1" ref="T338:T340" ca="1">_xlfn.TOCOL(R336:T336)</f>
        <v>0.86266821125915027</v>
      </c>
      <c r="U338" s="16" cm="1">
        <f t="array" aca="1" ref="U338:U340" ca="1">_xlfn.TOCOL(S336:U336)</f>
        <v>1.0618166389990074</v>
      </c>
    </row>
    <row r="339" spans="5:21" ht="24" customHeight="1">
      <c r="K339" s="17">
        <f ca="1"/>
        <v>0</v>
      </c>
      <c r="L339" s="17">
        <f ca="1"/>
        <v>0.88956592404852208</v>
      </c>
      <c r="M339" s="17">
        <f ca="1"/>
        <v>1.1344881337664163</v>
      </c>
      <c r="N339" s="17">
        <f ca="1"/>
        <v>1.2680952442790934</v>
      </c>
      <c r="O339" s="17">
        <f ca="1"/>
        <v>0.70579296304353267</v>
      </c>
      <c r="P339" s="17">
        <f ca="1"/>
        <v>1.9260914862495646</v>
      </c>
      <c r="Q339" s="17">
        <f ca="1"/>
        <v>0.45803687087539824</v>
      </c>
      <c r="R339" s="17">
        <f ca="1"/>
        <v>0.89356178068772318</v>
      </c>
      <c r="S339" s="17">
        <f ca="1"/>
        <v>0.86266821125915027</v>
      </c>
      <c r="T339" s="17">
        <f ca="1"/>
        <v>1.0618166389990074</v>
      </c>
      <c r="U339" s="17">
        <f ca="1"/>
        <v>0.73504700642037513</v>
      </c>
    </row>
    <row r="340" spans="5:21" ht="24" customHeight="1">
      <c r="K340" s="18">
        <f ca="1"/>
        <v>0.88956592404852208</v>
      </c>
      <c r="L340" s="18">
        <f ca="1"/>
        <v>1.1344881337664163</v>
      </c>
      <c r="M340" s="18">
        <f ca="1"/>
        <v>1.2680952442790934</v>
      </c>
      <c r="N340" s="18">
        <f ca="1"/>
        <v>0.70579296304353267</v>
      </c>
      <c r="O340" s="18">
        <f ca="1"/>
        <v>1.9260914862495646</v>
      </c>
      <c r="P340" s="18">
        <f ca="1"/>
        <v>0.45803687087539824</v>
      </c>
      <c r="Q340" s="18">
        <f ca="1"/>
        <v>0.89356178068772318</v>
      </c>
      <c r="R340" s="18">
        <f ca="1"/>
        <v>0.86266821125915027</v>
      </c>
      <c r="S340" s="18">
        <f ca="1"/>
        <v>1.0618166389990074</v>
      </c>
      <c r="T340" s="18">
        <f ca="1"/>
        <v>0.73504700642037513</v>
      </c>
      <c r="U340" s="18">
        <f ca="1"/>
        <v>0.92854126822690675</v>
      </c>
    </row>
    <row r="342" spans="5:21" ht="24" customHeight="1">
      <c r="E342" t="s">
        <v>105</v>
      </c>
      <c r="G342" s="1" cm="1">
        <f t="array" aca="1" ref="G342:I342" ca="1">_xlfn.RANDARRAY(1,3)</f>
        <v>0.3199308059027961</v>
      </c>
      <c r="H342" s="1">
        <f ca="1"/>
        <v>0.86562175111284456</v>
      </c>
      <c r="I342" s="1">
        <f ca="1"/>
        <v>0.6997992508836095</v>
      </c>
      <c r="K342" s="66" cm="1">
        <f t="array" aca="1" ref="K342:U342" ca="1">MMULT(_xlfn.ANCHORARRAY(G342),K338:U340)</f>
        <v>0.62251756726074159</v>
      </c>
      <c r="L342" s="66">
        <f ca="1"/>
        <v>1.5639415590512797</v>
      </c>
      <c r="M342" s="66">
        <f ca="1"/>
        <v>2.1540492499477146</v>
      </c>
      <c r="N342" s="66">
        <f ca="1"/>
        <v>1.9545619156705751</v>
      </c>
      <c r="O342" s="66">
        <f ca="1"/>
        <v>2.3645298532673227</v>
      </c>
      <c r="P342" s="66">
        <f ca="1"/>
        <v>2.2136054557136053</v>
      </c>
      <c r="Q342" s="66">
        <f ca="1"/>
        <v>1.6380165444232404</v>
      </c>
      <c r="R342" s="66">
        <f ca="1"/>
        <v>1.5237211865590363</v>
      </c>
      <c r="S342" s="81">
        <f ca="1"/>
        <v>1.7756807968261494</v>
      </c>
      <c r="T342" s="81">
        <f ca="1"/>
        <v>1.7095110589231575</v>
      </c>
      <c r="U342" s="81">
        <f ca="1"/>
        <v>1.6257730138035162</v>
      </c>
    </row>
    <row r="344" spans="5:21" ht="24" customHeight="1">
      <c r="J344">
        <v>3</v>
      </c>
    </row>
    <row r="345" spans="5:21" ht="24" customHeight="1">
      <c r="K345" s="66" cm="1">
        <f t="array" aca="1" ref="K345:U345" ca="1">_xlfn.CHOOSEROWS(K318:U323,J344)</f>
        <v>0.36183960911004642</v>
      </c>
      <c r="L345" s="66">
        <f ca="1"/>
        <v>0.82160413878792626</v>
      </c>
      <c r="M345" s="66">
        <f ca="1"/>
        <v>0.79317771691043581</v>
      </c>
      <c r="N345" s="66">
        <f ca="1"/>
        <v>0.55945658815141042</v>
      </c>
      <c r="O345" s="66">
        <f ca="1"/>
        <v>1.1491669384304808</v>
      </c>
      <c r="P345" s="66">
        <f ca="1"/>
        <v>0.29558878748589335</v>
      </c>
      <c r="Q345" s="66">
        <f ca="1"/>
        <v>0.55651866274779604</v>
      </c>
      <c r="R345" s="66">
        <f ca="1"/>
        <v>0.58076433533604588</v>
      </c>
      <c r="S345" s="66">
        <f ca="1"/>
        <v>0.48120801397152158</v>
      </c>
      <c r="T345" s="66">
        <f ca="1"/>
        <v>0.3597232882052831</v>
      </c>
      <c r="U345" s="66">
        <f ca="1"/>
        <v>0.477079119600055</v>
      </c>
    </row>
    <row r="347" spans="5:21" ht="24" customHeight="1">
      <c r="K347" s="16" cm="1">
        <f t="array" aca="1" ref="K347:K349" ca="1">_xlfn.TOCOL(I345:K345)</f>
        <v>0</v>
      </c>
      <c r="L347" s="16" cm="1">
        <f t="array" aca="1" ref="L347:L349" ca="1">_xlfn.TOCOL(J345:L345)</f>
        <v>0</v>
      </c>
      <c r="M347" s="16" cm="1">
        <f t="array" aca="1" ref="M347:M349" ca="1">_xlfn.TOCOL(K345:M345)</f>
        <v>0.36183960911004642</v>
      </c>
      <c r="N347" s="16" cm="1">
        <f t="array" aca="1" ref="N347:N349" ca="1">_xlfn.TOCOL(L345:N345)</f>
        <v>0.82160413878792626</v>
      </c>
      <c r="O347" s="16" cm="1">
        <f t="array" aca="1" ref="O347:O349" ca="1">_xlfn.TOCOL(M345:O345)</f>
        <v>0.79317771691043581</v>
      </c>
      <c r="P347" s="16" cm="1">
        <f t="array" aca="1" ref="P347:P349" ca="1">_xlfn.TOCOL(N345:P345)</f>
        <v>0.55945658815141042</v>
      </c>
      <c r="Q347" s="16" cm="1">
        <f t="array" aca="1" ref="Q347:Q349" ca="1">_xlfn.TOCOL(O345:Q345)</f>
        <v>1.1491669384304808</v>
      </c>
      <c r="R347" s="16" cm="1">
        <f t="array" aca="1" ref="R347:R349" ca="1">_xlfn.TOCOL(P345:R345)</f>
        <v>0.29558878748589335</v>
      </c>
      <c r="S347" s="16" cm="1">
        <f t="array" aca="1" ref="S347:S349" ca="1">_xlfn.TOCOL(Q345:S345)</f>
        <v>0.55651866274779604</v>
      </c>
      <c r="T347" s="16" cm="1">
        <f t="array" aca="1" ref="T347:T349" ca="1">_xlfn.TOCOL(R345:T345)</f>
        <v>0.58076433533604588</v>
      </c>
      <c r="U347" s="16" cm="1">
        <f t="array" aca="1" ref="U347:U349" ca="1">_xlfn.TOCOL(S345:U345)</f>
        <v>0.48120801397152158</v>
      </c>
    </row>
    <row r="348" spans="5:21" ht="24" customHeight="1">
      <c r="K348" s="17">
        <f ca="1"/>
        <v>0</v>
      </c>
      <c r="L348" s="17">
        <f ca="1"/>
        <v>0.36183960911004642</v>
      </c>
      <c r="M348" s="17">
        <f ca="1"/>
        <v>0.82160413878792626</v>
      </c>
      <c r="N348" s="17">
        <f ca="1"/>
        <v>0.79317771691043581</v>
      </c>
      <c r="O348" s="17">
        <f ca="1"/>
        <v>0.55945658815141042</v>
      </c>
      <c r="P348" s="17">
        <f ca="1"/>
        <v>1.1491669384304808</v>
      </c>
      <c r="Q348" s="17">
        <f ca="1"/>
        <v>0.29558878748589335</v>
      </c>
      <c r="R348" s="17">
        <f ca="1"/>
        <v>0.55651866274779604</v>
      </c>
      <c r="S348" s="17">
        <f ca="1"/>
        <v>0.58076433533604588</v>
      </c>
      <c r="T348" s="17">
        <f ca="1"/>
        <v>0.48120801397152158</v>
      </c>
      <c r="U348" s="17">
        <f ca="1"/>
        <v>0.3597232882052831</v>
      </c>
    </row>
    <row r="349" spans="5:21" ht="24" customHeight="1">
      <c r="K349" s="18">
        <f ca="1"/>
        <v>0.36183960911004642</v>
      </c>
      <c r="L349" s="18">
        <f ca="1"/>
        <v>0.82160413878792626</v>
      </c>
      <c r="M349" s="18">
        <f ca="1"/>
        <v>0.79317771691043581</v>
      </c>
      <c r="N349" s="18">
        <f ca="1"/>
        <v>0.55945658815141042</v>
      </c>
      <c r="O349" s="18">
        <f ca="1"/>
        <v>1.1491669384304808</v>
      </c>
      <c r="P349" s="18">
        <f ca="1"/>
        <v>0.29558878748589335</v>
      </c>
      <c r="Q349" s="18">
        <f ca="1"/>
        <v>0.55651866274779604</v>
      </c>
      <c r="R349" s="18">
        <f ca="1"/>
        <v>0.58076433533604588</v>
      </c>
      <c r="S349" s="18">
        <f ca="1"/>
        <v>0.48120801397152158</v>
      </c>
      <c r="T349" s="18">
        <f ca="1"/>
        <v>0.3597232882052831</v>
      </c>
      <c r="U349" s="18">
        <f ca="1"/>
        <v>0.477079119600055</v>
      </c>
    </row>
    <row r="351" spans="5:21" ht="24" customHeight="1">
      <c r="E351" t="s">
        <v>105</v>
      </c>
      <c r="G351" s="1" cm="1">
        <f t="array" aca="1" ref="G351:I351" ca="1">_xlfn.RANDARRAY(1,3)</f>
        <v>0.62334818371706913</v>
      </c>
      <c r="H351" s="1">
        <f ca="1"/>
        <v>0.3316513005011652</v>
      </c>
      <c r="I351" s="1">
        <f ca="1"/>
        <v>0.35066660643309278</v>
      </c>
      <c r="K351" s="66" cm="1">
        <f t="array" aca="1" ref="K351:U351" ca="1">MMULT(_xlfn.ANCHORARRAY(G351),K347:U349)</f>
        <v>0.12688506779969677</v>
      </c>
      <c r="L351" s="66">
        <f ca="1"/>
        <v>0.40811371211432601</v>
      </c>
      <c r="M351" s="66">
        <f ca="1"/>
        <v>0.77617908254912815</v>
      </c>
      <c r="N351" s="66">
        <f ca="1"/>
        <v>0.97138661220346334</v>
      </c>
      <c r="O351" s="66">
        <f ca="1"/>
        <v>1.0829448647598554</v>
      </c>
      <c r="P351" s="66">
        <f ca="1"/>
        <v>0.83351207472349231</v>
      </c>
      <c r="Q351" s="66">
        <f ca="1"/>
        <v>1.0095160405240569</v>
      </c>
      <c r="R351" s="66">
        <f ca="1"/>
        <v>0.57247953066960022</v>
      </c>
      <c r="S351" s="81">
        <f ca="1"/>
        <v>0.70825972597518705</v>
      </c>
      <c r="T351" s="81">
        <f ca="1"/>
        <v>0.64775460197451307</v>
      </c>
      <c r="U351" s="81">
        <f ca="1"/>
        <v>0.58655855372332244</v>
      </c>
    </row>
    <row r="353" spans="5:21" ht="24" customHeight="1">
      <c r="J353">
        <v>4</v>
      </c>
    </row>
    <row r="354" spans="5:21" ht="24" customHeight="1">
      <c r="K354" s="66" cm="1">
        <f t="array" aca="1" ref="K354:U354" ca="1">_xlfn.CHOOSEROWS(K318:U323,J353)</f>
        <v>0.76441332400560191</v>
      </c>
      <c r="L354" s="66">
        <f ca="1"/>
        <v>0.55459868084194375</v>
      </c>
      <c r="M354" s="66">
        <f ca="1"/>
        <v>0.64276726712029053</v>
      </c>
      <c r="N354" s="66">
        <f ca="1"/>
        <v>0.141928361616243</v>
      </c>
      <c r="O354" s="66">
        <f ca="1"/>
        <v>1.072231162538789</v>
      </c>
      <c r="P354" s="66">
        <f ca="1"/>
        <v>0.23330047745377458</v>
      </c>
      <c r="Q354" s="66">
        <f ca="1"/>
        <v>0.97480129000213045</v>
      </c>
      <c r="R354" s="66">
        <f ca="1"/>
        <v>0.25730322586963922</v>
      </c>
      <c r="S354" s="66">
        <f ca="1"/>
        <v>0.5570383875648357</v>
      </c>
      <c r="T354" s="66">
        <f ca="1"/>
        <v>0.8720740523740006</v>
      </c>
      <c r="U354" s="66">
        <f ca="1"/>
        <v>1.1184428373565216</v>
      </c>
    </row>
    <row r="356" spans="5:21" ht="24" customHeight="1">
      <c r="K356" s="16" cm="1">
        <f t="array" aca="1" ref="K356:K358" ca="1">_xlfn.TOCOL(I354:K354)</f>
        <v>0</v>
      </c>
      <c r="L356" s="16" cm="1">
        <f t="array" aca="1" ref="L356:L358" ca="1">_xlfn.TOCOL(J354:L354)</f>
        <v>0</v>
      </c>
      <c r="M356" s="16" cm="1">
        <f t="array" aca="1" ref="M356:M358" ca="1">_xlfn.TOCOL(K354:M354)</f>
        <v>0.76441332400560191</v>
      </c>
      <c r="N356" s="16" cm="1">
        <f t="array" aca="1" ref="N356:N358" ca="1">_xlfn.TOCOL(L354:N354)</f>
        <v>0.55459868084194375</v>
      </c>
      <c r="O356" s="16" cm="1">
        <f t="array" aca="1" ref="O356:O358" ca="1">_xlfn.TOCOL(M354:O354)</f>
        <v>0.64276726712029053</v>
      </c>
      <c r="P356" s="16" cm="1">
        <f t="array" aca="1" ref="P356:P358" ca="1">_xlfn.TOCOL(N354:P354)</f>
        <v>0.141928361616243</v>
      </c>
      <c r="Q356" s="16" cm="1">
        <f t="array" aca="1" ref="Q356:Q358" ca="1">_xlfn.TOCOL(O354:Q354)</f>
        <v>1.072231162538789</v>
      </c>
      <c r="R356" s="16" cm="1">
        <f t="array" aca="1" ref="R356:R358" ca="1">_xlfn.TOCOL(P354:R354)</f>
        <v>0.23330047745377458</v>
      </c>
      <c r="S356" s="16" cm="1">
        <f t="array" aca="1" ref="S356:S358" ca="1">_xlfn.TOCOL(Q354:S354)</f>
        <v>0.97480129000213045</v>
      </c>
      <c r="T356" s="16" cm="1">
        <f t="array" aca="1" ref="T356:T358" ca="1">_xlfn.TOCOL(R354:T354)</f>
        <v>0.25730322586963922</v>
      </c>
      <c r="U356" s="16" cm="1">
        <f t="array" aca="1" ref="U356:U358" ca="1">_xlfn.TOCOL(S354:U354)</f>
        <v>0.5570383875648357</v>
      </c>
    </row>
    <row r="357" spans="5:21" ht="24" customHeight="1">
      <c r="K357" s="17">
        <f ca="1"/>
        <v>0</v>
      </c>
      <c r="L357" s="17">
        <f ca="1"/>
        <v>0.76441332400560191</v>
      </c>
      <c r="M357" s="17">
        <f ca="1"/>
        <v>0.55459868084194375</v>
      </c>
      <c r="N357" s="17">
        <f ca="1"/>
        <v>0.64276726712029053</v>
      </c>
      <c r="O357" s="17">
        <f ca="1"/>
        <v>0.141928361616243</v>
      </c>
      <c r="P357" s="17">
        <f ca="1"/>
        <v>1.072231162538789</v>
      </c>
      <c r="Q357" s="17">
        <f ca="1"/>
        <v>0.23330047745377458</v>
      </c>
      <c r="R357" s="17">
        <f ca="1"/>
        <v>0.97480129000213045</v>
      </c>
      <c r="S357" s="17">
        <f ca="1"/>
        <v>0.25730322586963922</v>
      </c>
      <c r="T357" s="17">
        <f ca="1"/>
        <v>0.5570383875648357</v>
      </c>
      <c r="U357" s="17">
        <f ca="1"/>
        <v>0.8720740523740006</v>
      </c>
    </row>
    <row r="358" spans="5:21" ht="24" customHeight="1">
      <c r="K358" s="18">
        <f ca="1"/>
        <v>0.76441332400560191</v>
      </c>
      <c r="L358" s="18">
        <f ca="1"/>
        <v>0.55459868084194375</v>
      </c>
      <c r="M358" s="18">
        <f ca="1"/>
        <v>0.64276726712029053</v>
      </c>
      <c r="N358" s="18">
        <f ca="1"/>
        <v>0.141928361616243</v>
      </c>
      <c r="O358" s="18">
        <f ca="1"/>
        <v>1.072231162538789</v>
      </c>
      <c r="P358" s="18">
        <f ca="1"/>
        <v>0.23330047745377458</v>
      </c>
      <c r="Q358" s="18">
        <f ca="1"/>
        <v>0.97480129000213045</v>
      </c>
      <c r="R358" s="18">
        <f ca="1"/>
        <v>0.25730322586963922</v>
      </c>
      <c r="S358" s="18">
        <f ca="1"/>
        <v>0.5570383875648357</v>
      </c>
      <c r="T358" s="18">
        <f ca="1"/>
        <v>0.8720740523740006</v>
      </c>
      <c r="U358" s="18">
        <f ca="1"/>
        <v>1.1184428373565216</v>
      </c>
    </row>
    <row r="360" spans="5:21" ht="24" customHeight="1">
      <c r="E360" t="s">
        <v>105</v>
      </c>
      <c r="G360" s="1" cm="1">
        <f t="array" aca="1" ref="G360:I360" ca="1">_xlfn.RANDARRAY(1,3)</f>
        <v>0.94794491187816288</v>
      </c>
      <c r="H360" s="1">
        <f ca="1"/>
        <v>9.1890816535733943E-2</v>
      </c>
      <c r="I360" s="1">
        <f ca="1"/>
        <v>0.52997357295194214</v>
      </c>
      <c r="K360" s="66" cm="1">
        <f t="array" aca="1" ref="K360:U360" ca="1">MMULT(_xlfn.ANCHORARRAY(G360),K356:U358)</f>
        <v>0.40511886053531942</v>
      </c>
      <c r="L360" s="66">
        <f ca="1"/>
        <v>0.36416520895390803</v>
      </c>
      <c r="M360" s="66">
        <f ca="1"/>
        <v>1.1162339118274867</v>
      </c>
      <c r="N360" s="66">
        <f ca="1"/>
        <v>0.66001168756556305</v>
      </c>
      <c r="O360" s="66">
        <f ca="1"/>
        <v>1.1906040536681035</v>
      </c>
      <c r="P360" s="66">
        <f ca="1"/>
        <v>0.35671155289364104</v>
      </c>
      <c r="Q360" s="66">
        <f ca="1"/>
        <v>1.5544731688378479</v>
      </c>
      <c r="R360" s="66">
        <f ca="1"/>
        <v>0.4470951969856275</v>
      </c>
      <c r="S360" s="81">
        <f ca="1"/>
        <v>1.2429173510013534</v>
      </c>
      <c r="T360" s="81">
        <f ca="1"/>
        <v>0.75727219746337182</v>
      </c>
      <c r="U360" s="81">
        <f ca="1"/>
        <v>1.2009224486215193</v>
      </c>
    </row>
    <row r="362" spans="5:21" ht="24" customHeight="1">
      <c r="J362">
        <v>5</v>
      </c>
    </row>
    <row r="363" spans="5:21" ht="24" customHeight="1">
      <c r="K363" s="66" cm="1">
        <f t="array" aca="1" ref="K363:U363" ca="1">_xlfn.CHOOSEROWS(K318:U323,J362)</f>
        <v>0.63583175937615899</v>
      </c>
      <c r="L363" s="66">
        <f ca="1"/>
        <v>1.6827325992462772</v>
      </c>
      <c r="M363" s="66">
        <f ca="1"/>
        <v>0.98858651391753316</v>
      </c>
      <c r="N363" s="66">
        <f ca="1"/>
        <v>0.79625665210141827</v>
      </c>
      <c r="O363" s="66">
        <f ca="1"/>
        <v>1.5616125633919744</v>
      </c>
      <c r="P363" s="66">
        <f ca="1"/>
        <v>0.48184468254652957</v>
      </c>
      <c r="Q363" s="66">
        <f ca="1"/>
        <v>0.53470842980114053</v>
      </c>
      <c r="R363" s="66">
        <f ca="1"/>
        <v>0.93274816358848645</v>
      </c>
      <c r="S363" s="66">
        <f ca="1"/>
        <v>0.96411819780696006</v>
      </c>
      <c r="T363" s="66">
        <f ca="1"/>
        <v>0.29391328128967731</v>
      </c>
      <c r="U363" s="66">
        <f ca="1"/>
        <v>0.76078033815666934</v>
      </c>
    </row>
    <row r="365" spans="5:21" ht="24" customHeight="1">
      <c r="K365" s="16" cm="1">
        <f t="array" aca="1" ref="K365:K367" ca="1">_xlfn.TOCOL(I363:K363)</f>
        <v>0</v>
      </c>
      <c r="L365" s="16" cm="1">
        <f t="array" aca="1" ref="L365:L367" ca="1">_xlfn.TOCOL(J363:L363)</f>
        <v>0</v>
      </c>
      <c r="M365" s="16" cm="1">
        <f t="array" aca="1" ref="M365:M367" ca="1">_xlfn.TOCOL(K363:M363)</f>
        <v>0.63583175937615899</v>
      </c>
      <c r="N365" s="16" cm="1">
        <f t="array" aca="1" ref="N365:N367" ca="1">_xlfn.TOCOL(L363:N363)</f>
        <v>1.6827325992462772</v>
      </c>
      <c r="O365" s="16" cm="1">
        <f t="array" aca="1" ref="O365:O367" ca="1">_xlfn.TOCOL(M363:O363)</f>
        <v>0.98858651391753316</v>
      </c>
      <c r="P365" s="16" cm="1">
        <f t="array" aca="1" ref="P365:P367" ca="1">_xlfn.TOCOL(N363:P363)</f>
        <v>0.79625665210141827</v>
      </c>
      <c r="Q365" s="16" cm="1">
        <f t="array" aca="1" ref="Q365:Q367" ca="1">_xlfn.TOCOL(O363:Q363)</f>
        <v>1.5616125633919744</v>
      </c>
      <c r="R365" s="16" cm="1">
        <f t="array" aca="1" ref="R365:R367" ca="1">_xlfn.TOCOL(P363:R363)</f>
        <v>0.48184468254652957</v>
      </c>
      <c r="S365" s="16" cm="1">
        <f t="array" aca="1" ref="S365:S367" ca="1">_xlfn.TOCOL(Q363:S363)</f>
        <v>0.53470842980114053</v>
      </c>
      <c r="T365" s="16" cm="1">
        <f t="array" aca="1" ref="T365:T367" ca="1">_xlfn.TOCOL(R363:T363)</f>
        <v>0.93274816358848645</v>
      </c>
      <c r="U365" s="16" cm="1">
        <f t="array" aca="1" ref="U365:U367" ca="1">_xlfn.TOCOL(S363:U363)</f>
        <v>0.96411819780696006</v>
      </c>
    </row>
    <row r="366" spans="5:21" ht="24" customHeight="1">
      <c r="K366" s="17">
        <f ca="1"/>
        <v>0</v>
      </c>
      <c r="L366" s="17">
        <f ca="1"/>
        <v>0.63583175937615899</v>
      </c>
      <c r="M366" s="17">
        <f ca="1"/>
        <v>1.6827325992462772</v>
      </c>
      <c r="N366" s="17">
        <f ca="1"/>
        <v>0.98858651391753316</v>
      </c>
      <c r="O366" s="17">
        <f ca="1"/>
        <v>0.79625665210141827</v>
      </c>
      <c r="P366" s="17">
        <f ca="1"/>
        <v>1.5616125633919744</v>
      </c>
      <c r="Q366" s="17">
        <f ca="1"/>
        <v>0.48184468254652957</v>
      </c>
      <c r="R366" s="17">
        <f ca="1"/>
        <v>0.53470842980114053</v>
      </c>
      <c r="S366" s="17">
        <f ca="1"/>
        <v>0.93274816358848645</v>
      </c>
      <c r="T366" s="17">
        <f ca="1"/>
        <v>0.96411819780696006</v>
      </c>
      <c r="U366" s="17">
        <f ca="1"/>
        <v>0.29391328128967731</v>
      </c>
    </row>
    <row r="367" spans="5:21" ht="24" customHeight="1">
      <c r="K367" s="18">
        <f ca="1"/>
        <v>0.63583175937615899</v>
      </c>
      <c r="L367" s="18">
        <f ca="1"/>
        <v>1.6827325992462772</v>
      </c>
      <c r="M367" s="18">
        <f ca="1"/>
        <v>0.98858651391753316</v>
      </c>
      <c r="N367" s="18">
        <f ca="1"/>
        <v>0.79625665210141827</v>
      </c>
      <c r="O367" s="18">
        <f ca="1"/>
        <v>1.5616125633919744</v>
      </c>
      <c r="P367" s="18">
        <f ca="1"/>
        <v>0.48184468254652957</v>
      </c>
      <c r="Q367" s="18">
        <f ca="1"/>
        <v>0.53470842980114053</v>
      </c>
      <c r="R367" s="18">
        <f ca="1"/>
        <v>0.93274816358848645</v>
      </c>
      <c r="S367" s="18">
        <f ca="1"/>
        <v>0.96411819780696006</v>
      </c>
      <c r="T367" s="18">
        <f ca="1"/>
        <v>0.29391328128967731</v>
      </c>
      <c r="U367" s="18">
        <f ca="1"/>
        <v>0.76078033815666934</v>
      </c>
    </row>
    <row r="369" spans="5:21" ht="24" customHeight="1">
      <c r="E369" t="s">
        <v>105</v>
      </c>
      <c r="G369" s="1" cm="1">
        <f t="array" aca="1" ref="G369:I369" ca="1">_xlfn.RANDARRAY(1,3)</f>
        <v>0.7050272530373789</v>
      </c>
      <c r="H369" s="1">
        <f ca="1"/>
        <v>0.56734984507679864</v>
      </c>
      <c r="I369" s="1">
        <f ca="1"/>
        <v>0.50785037042735492</v>
      </c>
      <c r="K369" s="66" cm="1">
        <f t="array" aca="1" ref="K369:U369" ca="1">MMULT(_xlfn.ANCHORARRAY(G369),K365:U367)</f>
        <v>0.32290739452865913</v>
      </c>
      <c r="L369" s="66">
        <f ca="1"/>
        <v>1.2153154240343798</v>
      </c>
      <c r="M369" s="66">
        <f ca="1"/>
        <v>1.9050308254874579</v>
      </c>
      <c r="N369" s="66">
        <f ca="1"/>
        <v>2.1516259832841271</v>
      </c>
      <c r="O369" s="66">
        <f ca="1"/>
        <v>1.9418020412908124</v>
      </c>
      <c r="P369" s="66">
        <f ca="1"/>
        <v>1.692068286573928</v>
      </c>
      <c r="Q369" s="66">
        <f ca="1"/>
        <v>1.6459057960158949</v>
      </c>
      <c r="R369" s="66">
        <f ca="1"/>
        <v>1.1167768781292309</v>
      </c>
      <c r="S369" s="81">
        <f ca="1"/>
        <v>1.3958063254382429</v>
      </c>
      <c r="T369" s="81">
        <f ca="1"/>
        <v>1.3538691544884336</v>
      </c>
      <c r="U369" s="81">
        <f ca="1"/>
        <v>1.2328438357556142</v>
      </c>
    </row>
    <row r="371" spans="5:21" ht="24" customHeight="1">
      <c r="J371">
        <v>6</v>
      </c>
    </row>
    <row r="372" spans="5:21" ht="24" customHeight="1">
      <c r="K372" s="66" cm="1">
        <f t="array" aca="1" ref="K372:U372" ca="1">_xlfn.CHOOSEROWS(K318:U323,J371)</f>
        <v>1.2548035827743556</v>
      </c>
      <c r="L372" s="66">
        <f ca="1"/>
        <v>1.4446146566898646</v>
      </c>
      <c r="M372" s="66">
        <f ca="1"/>
        <v>1.0935827432005536</v>
      </c>
      <c r="N372" s="66">
        <f ca="1"/>
        <v>0.42407940108414727</v>
      </c>
      <c r="O372" s="66">
        <f ca="1"/>
        <v>1.8619693062475267</v>
      </c>
      <c r="P372" s="66">
        <f ca="1"/>
        <v>0.47814283632974242</v>
      </c>
      <c r="Q372" s="66">
        <f ca="1"/>
        <v>1.3690185393023369</v>
      </c>
      <c r="R372" s="66">
        <f ca="1"/>
        <v>0.65799205430302332</v>
      </c>
      <c r="S372" s="66">
        <f ca="1"/>
        <v>1.1310717957439078</v>
      </c>
      <c r="T372" s="66">
        <f ca="1"/>
        <v>1.1717219383888495</v>
      </c>
      <c r="U372" s="66">
        <f ca="1"/>
        <v>1.7607301935555604</v>
      </c>
    </row>
    <row r="374" spans="5:21" ht="24" customHeight="1">
      <c r="K374" s="16" cm="1">
        <f t="array" aca="1" ref="K374:K376" ca="1">_xlfn.TOCOL(I372:K372)</f>
        <v>0</v>
      </c>
      <c r="L374" s="16" cm="1">
        <f t="array" aca="1" ref="L374:L376" ca="1">_xlfn.TOCOL(J372:L372)</f>
        <v>0</v>
      </c>
      <c r="M374" s="16" cm="1">
        <f t="array" aca="1" ref="M374:M376" ca="1">_xlfn.TOCOL(K372:M372)</f>
        <v>1.2548035827743556</v>
      </c>
      <c r="N374" s="16" cm="1">
        <f t="array" aca="1" ref="N374:N376" ca="1">_xlfn.TOCOL(L372:N372)</f>
        <v>1.4446146566898646</v>
      </c>
      <c r="O374" s="16" cm="1">
        <f t="array" aca="1" ref="O374:O376" ca="1">_xlfn.TOCOL(M372:O372)</f>
        <v>1.0935827432005536</v>
      </c>
      <c r="P374" s="16" cm="1">
        <f t="array" aca="1" ref="P374:P376" ca="1">_xlfn.TOCOL(N372:P372)</f>
        <v>0.42407940108414727</v>
      </c>
      <c r="Q374" s="16" cm="1">
        <f t="array" aca="1" ref="Q374:Q376" ca="1">_xlfn.TOCOL(O372:Q372)</f>
        <v>1.8619693062475267</v>
      </c>
      <c r="R374" s="16" cm="1">
        <f t="array" aca="1" ref="R374:R376" ca="1">_xlfn.TOCOL(P372:R372)</f>
        <v>0.47814283632974242</v>
      </c>
      <c r="S374" s="16" cm="1">
        <f t="array" aca="1" ref="S374:S376" ca="1">_xlfn.TOCOL(Q372:S372)</f>
        <v>1.3690185393023369</v>
      </c>
      <c r="T374" s="16" cm="1">
        <f t="array" aca="1" ref="T374:T376" ca="1">_xlfn.TOCOL(R372:T372)</f>
        <v>0.65799205430302332</v>
      </c>
      <c r="U374" s="16" cm="1">
        <f t="array" aca="1" ref="U374:U376" ca="1">_xlfn.TOCOL(S372:U372)</f>
        <v>1.1310717957439078</v>
      </c>
    </row>
    <row r="375" spans="5:21" ht="24" customHeight="1">
      <c r="K375" s="17">
        <f ca="1"/>
        <v>0</v>
      </c>
      <c r="L375" s="17">
        <f ca="1"/>
        <v>1.2548035827743556</v>
      </c>
      <c r="M375" s="17">
        <f ca="1"/>
        <v>1.4446146566898646</v>
      </c>
      <c r="N375" s="17">
        <f ca="1"/>
        <v>1.0935827432005536</v>
      </c>
      <c r="O375" s="17">
        <f ca="1"/>
        <v>0.42407940108414727</v>
      </c>
      <c r="P375" s="17">
        <f ca="1"/>
        <v>1.8619693062475267</v>
      </c>
      <c r="Q375" s="17">
        <f ca="1"/>
        <v>0.47814283632974242</v>
      </c>
      <c r="R375" s="17">
        <f ca="1"/>
        <v>1.3690185393023369</v>
      </c>
      <c r="S375" s="17">
        <f ca="1"/>
        <v>0.65799205430302332</v>
      </c>
      <c r="T375" s="17">
        <f ca="1"/>
        <v>1.1310717957439078</v>
      </c>
      <c r="U375" s="17">
        <f ca="1"/>
        <v>1.1717219383888495</v>
      </c>
    </row>
    <row r="376" spans="5:21" ht="24" customHeight="1">
      <c r="K376" s="18">
        <f ca="1"/>
        <v>1.2548035827743556</v>
      </c>
      <c r="L376" s="18">
        <f ca="1"/>
        <v>1.4446146566898646</v>
      </c>
      <c r="M376" s="18">
        <f ca="1"/>
        <v>1.0935827432005536</v>
      </c>
      <c r="N376" s="18">
        <f ca="1"/>
        <v>0.42407940108414727</v>
      </c>
      <c r="O376" s="18">
        <f ca="1"/>
        <v>1.8619693062475267</v>
      </c>
      <c r="P376" s="18">
        <f ca="1"/>
        <v>0.47814283632974242</v>
      </c>
      <c r="Q376" s="18">
        <f ca="1"/>
        <v>1.3690185393023369</v>
      </c>
      <c r="R376" s="18">
        <f ca="1"/>
        <v>0.65799205430302332</v>
      </c>
      <c r="S376" s="18">
        <f ca="1"/>
        <v>1.1310717957439078</v>
      </c>
      <c r="T376" s="18">
        <f ca="1"/>
        <v>1.1717219383888495</v>
      </c>
      <c r="U376" s="18">
        <f ca="1"/>
        <v>1.7607301935555604</v>
      </c>
    </row>
    <row r="378" spans="5:21" ht="24" customHeight="1">
      <c r="E378" t="s">
        <v>105</v>
      </c>
      <c r="G378" s="1" cm="1">
        <f t="array" aca="1" ref="G378:I378" ca="1">_xlfn.RANDARRAY(1,3)</f>
        <v>0.42582538602344155</v>
      </c>
      <c r="H378" s="1">
        <f ca="1"/>
        <v>0.90000234450047878</v>
      </c>
      <c r="I378" s="1">
        <f ca="1"/>
        <v>0.34462161157117599</v>
      </c>
      <c r="K378" s="66" cm="1">
        <f t="array" aca="1" ref="K378:U378" ca="1">MMULT(_xlfn.ANCHORARRAY(G378),K374:U376)</f>
        <v>0.43243243290098393</v>
      </c>
      <c r="L378" s="66">
        <f ca="1"/>
        <v>1.6271715974723229</v>
      </c>
      <c r="M378" s="66">
        <f ca="1"/>
        <v>2.2113560452873222</v>
      </c>
      <c r="N378" s="66">
        <f ca="1"/>
        <v>1.7455275532616044</v>
      </c>
      <c r="O378" s="66">
        <f ca="1"/>
        <v>1.4890226120171284</v>
      </c>
      <c r="P378" s="66">
        <f ca="1"/>
        <v>2.02113887049912</v>
      </c>
      <c r="Q378" s="66">
        <f ca="1"/>
        <v>1.6949968475847181</v>
      </c>
      <c r="R378" s="66">
        <f ca="1"/>
        <v>1.6624835350461167</v>
      </c>
      <c r="S378" s="81">
        <f ca="1"/>
        <v>1.5649490245590423</v>
      </c>
      <c r="T378" s="81">
        <f ca="1"/>
        <v>1.7019576912126932</v>
      </c>
      <c r="U378" s="81">
        <f ca="1"/>
        <v>2.142977252540633</v>
      </c>
    </row>
    <row r="381" spans="5:21" ht="24" customHeight="1">
      <c r="I381" t="s">
        <v>106</v>
      </c>
      <c r="K381" s="63" cm="1">
        <f t="array" aca="1" ref="K381:U381" ca="1">_xlfn.ANCHORARRAY(K333)</f>
        <v>0.32057473211322418</v>
      </c>
      <c r="L381" s="63">
        <f ca="1"/>
        <v>1.0669316126674318</v>
      </c>
      <c r="M381" s="63">
        <f ca="1"/>
        <v>1.5295881337287176</v>
      </c>
      <c r="N381" s="63">
        <f ca="1"/>
        <v>1.4300788393409198</v>
      </c>
      <c r="O381" s="63">
        <f ca="1"/>
        <v>1.5350025552664932</v>
      </c>
      <c r="P381" s="63">
        <f ca="1"/>
        <v>1.3542296896442698</v>
      </c>
      <c r="Q381" s="63">
        <f ca="1"/>
        <v>1.1511469899828426</v>
      </c>
      <c r="R381" s="63">
        <f ca="1"/>
        <v>0.95886284707513436</v>
      </c>
      <c r="S381" s="63">
        <f ca="1"/>
        <v>1.1398248476970734</v>
      </c>
      <c r="T381" s="63">
        <f ca="1"/>
        <v>1.0072478698397911</v>
      </c>
      <c r="U381" s="63">
        <f ca="1"/>
        <v>0.97373361315264928</v>
      </c>
    </row>
    <row r="382" spans="5:21" ht="24" customHeight="1">
      <c r="K382" s="64" cm="1">
        <f t="array" aca="1" ref="K382:U382" ca="1">_xlfn.ANCHORARRAY(K342)</f>
        <v>0.62251756726074159</v>
      </c>
      <c r="L382" s="64">
        <f ca="1"/>
        <v>1.5639415590512797</v>
      </c>
      <c r="M382" s="64">
        <f ca="1"/>
        <v>2.1540492499477146</v>
      </c>
      <c r="N382" s="64">
        <f ca="1"/>
        <v>1.9545619156705751</v>
      </c>
      <c r="O382" s="64">
        <f ca="1"/>
        <v>2.3645298532673227</v>
      </c>
      <c r="P382" s="64">
        <f ca="1"/>
        <v>2.2136054557136053</v>
      </c>
      <c r="Q382" s="64">
        <f ca="1"/>
        <v>1.6380165444232404</v>
      </c>
      <c r="R382" s="64">
        <f ca="1"/>
        <v>1.5237211865590363</v>
      </c>
      <c r="S382" s="64">
        <f ca="1"/>
        <v>1.7756807968261494</v>
      </c>
      <c r="T382" s="64">
        <f ca="1"/>
        <v>1.7095110589231575</v>
      </c>
      <c r="U382" s="64">
        <f ca="1"/>
        <v>1.6257730138035162</v>
      </c>
    </row>
    <row r="383" spans="5:21" ht="24" customHeight="1">
      <c r="K383" s="64" cm="1">
        <f t="array" aca="1" ref="K383:U383" ca="1">_xlfn.ANCHORARRAY(K351)</f>
        <v>0.12688506779969677</v>
      </c>
      <c r="L383" s="64">
        <f ca="1"/>
        <v>0.40811371211432601</v>
      </c>
      <c r="M383" s="64">
        <f ca="1"/>
        <v>0.77617908254912815</v>
      </c>
      <c r="N383" s="64">
        <f ca="1"/>
        <v>0.97138661220346334</v>
      </c>
      <c r="O383" s="64">
        <f ca="1"/>
        <v>1.0829448647598554</v>
      </c>
      <c r="P383" s="64">
        <f ca="1"/>
        <v>0.83351207472349231</v>
      </c>
      <c r="Q383" s="64">
        <f ca="1"/>
        <v>1.0095160405240569</v>
      </c>
      <c r="R383" s="64">
        <f ca="1"/>
        <v>0.57247953066960022</v>
      </c>
      <c r="S383" s="64">
        <f ca="1"/>
        <v>0.70825972597518705</v>
      </c>
      <c r="T383" s="64">
        <f ca="1"/>
        <v>0.64775460197451307</v>
      </c>
      <c r="U383" s="64">
        <f ca="1"/>
        <v>0.58655855372332244</v>
      </c>
    </row>
    <row r="384" spans="5:21" ht="24" customHeight="1">
      <c r="K384" s="64" cm="1">
        <f t="array" aca="1" ref="K384:U384" ca="1">_xlfn.ANCHORARRAY(K360)</f>
        <v>0.40511886053531942</v>
      </c>
      <c r="L384" s="64">
        <f ca="1"/>
        <v>0.36416520895390803</v>
      </c>
      <c r="M384" s="64">
        <f ca="1"/>
        <v>1.1162339118274867</v>
      </c>
      <c r="N384" s="64">
        <f ca="1"/>
        <v>0.66001168756556305</v>
      </c>
      <c r="O384" s="64">
        <f ca="1"/>
        <v>1.1906040536681035</v>
      </c>
      <c r="P384" s="64">
        <f ca="1"/>
        <v>0.35671155289364104</v>
      </c>
      <c r="Q384" s="64">
        <f ca="1"/>
        <v>1.5544731688378479</v>
      </c>
      <c r="R384" s="64">
        <f ca="1"/>
        <v>0.4470951969856275</v>
      </c>
      <c r="S384" s="64">
        <f ca="1"/>
        <v>1.2429173510013534</v>
      </c>
      <c r="T384" s="64">
        <f ca="1"/>
        <v>0.75727219746337182</v>
      </c>
      <c r="U384" s="64">
        <f ca="1"/>
        <v>1.2009224486215193</v>
      </c>
    </row>
    <row r="385" spans="1:21" ht="24" customHeight="1">
      <c r="K385" s="64" cm="1">
        <f t="array" aca="1" ref="K385:U385" ca="1">_xlfn.ANCHORARRAY(K369)</f>
        <v>0.32290739452865913</v>
      </c>
      <c r="L385" s="64">
        <f ca="1"/>
        <v>1.2153154240343798</v>
      </c>
      <c r="M385" s="64">
        <f ca="1"/>
        <v>1.9050308254874579</v>
      </c>
      <c r="N385" s="64">
        <f ca="1"/>
        <v>2.1516259832841271</v>
      </c>
      <c r="O385" s="64">
        <f ca="1"/>
        <v>1.9418020412908124</v>
      </c>
      <c r="P385" s="64">
        <f ca="1"/>
        <v>1.692068286573928</v>
      </c>
      <c r="Q385" s="64">
        <f ca="1"/>
        <v>1.6459057960158949</v>
      </c>
      <c r="R385" s="64">
        <f ca="1"/>
        <v>1.1167768781292309</v>
      </c>
      <c r="S385" s="64">
        <f ca="1"/>
        <v>1.3958063254382429</v>
      </c>
      <c r="T385" s="64">
        <f ca="1"/>
        <v>1.3538691544884336</v>
      </c>
      <c r="U385" s="64">
        <f ca="1"/>
        <v>1.2328438357556142</v>
      </c>
    </row>
    <row r="386" spans="1:21" ht="24" customHeight="1">
      <c r="K386" s="65" cm="1">
        <f t="array" aca="1" ref="K386:U386" ca="1">_xlfn.ANCHORARRAY(K378)</f>
        <v>0.43243243290098393</v>
      </c>
      <c r="L386" s="65">
        <f ca="1"/>
        <v>1.6271715974723229</v>
      </c>
      <c r="M386" s="65">
        <f ca="1"/>
        <v>2.2113560452873222</v>
      </c>
      <c r="N386" s="65">
        <f ca="1"/>
        <v>1.7455275532616044</v>
      </c>
      <c r="O386" s="65">
        <f ca="1"/>
        <v>1.4890226120171284</v>
      </c>
      <c r="P386" s="65">
        <f ca="1"/>
        <v>2.02113887049912</v>
      </c>
      <c r="Q386" s="65">
        <f ca="1"/>
        <v>1.6949968475847181</v>
      </c>
      <c r="R386" s="65">
        <f ca="1"/>
        <v>1.6624835350461167</v>
      </c>
      <c r="S386" s="65">
        <f ca="1"/>
        <v>1.5649490245590423</v>
      </c>
      <c r="T386" s="65">
        <f ca="1"/>
        <v>1.7019576912126932</v>
      </c>
      <c r="U386" s="65">
        <f ca="1"/>
        <v>2.142977252540633</v>
      </c>
    </row>
    <row r="389" spans="1:21" ht="24" customHeight="1">
      <c r="I389" t="s">
        <v>107</v>
      </c>
      <c r="K389" s="63" cm="1">
        <f t="array" aca="1" ref="K389:R394" ca="1">_xlfn.LET(_xlpm.x, K381:R386, _xlpm.x / (1 + EXP(-_xlpm.x)))</f>
        <v>0.18576161671029529</v>
      </c>
      <c r="L389" s="63">
        <f ca="1"/>
        <v>0.79381094254985807</v>
      </c>
      <c r="M389" s="63">
        <f ca="1"/>
        <v>1.257238917411748</v>
      </c>
      <c r="N389" s="63">
        <f ca="1"/>
        <v>1.15395006389576</v>
      </c>
      <c r="O389" s="63">
        <f ca="1"/>
        <v>1.2629035033565892</v>
      </c>
      <c r="P389" s="63">
        <f ca="1"/>
        <v>1.0763692081749536</v>
      </c>
      <c r="Q389" s="63">
        <f ca="1"/>
        <v>0.87454980217730516</v>
      </c>
      <c r="R389" s="63">
        <f ca="1"/>
        <v>0.69315626648384387</v>
      </c>
      <c r="S389" s="32">
        <v>2</v>
      </c>
      <c r="T389" s="32">
        <v>0</v>
      </c>
      <c r="U389" s="32">
        <v>2</v>
      </c>
    </row>
    <row r="390" spans="1:21" ht="24" customHeight="1">
      <c r="K390" s="64">
        <f ca="1"/>
        <v>0.4051287760682018</v>
      </c>
      <c r="L390" s="64">
        <f ca="1"/>
        <v>1.2932517603521001</v>
      </c>
      <c r="M390" s="64">
        <f ca="1"/>
        <v>1.9301284165991086</v>
      </c>
      <c r="N390" s="64">
        <f ca="1"/>
        <v>1.7120852598459764</v>
      </c>
      <c r="O390" s="64">
        <f ca="1"/>
        <v>2.1613747201975819</v>
      </c>
      <c r="P390" s="64">
        <f ca="1"/>
        <v>1.9954870660568167</v>
      </c>
      <c r="Q390" s="64">
        <f ca="1"/>
        <v>1.3714537051445765</v>
      </c>
      <c r="R390" s="64">
        <f ca="1"/>
        <v>1.2511058153821302</v>
      </c>
      <c r="S390" s="35">
        <v>0</v>
      </c>
      <c r="T390" s="35">
        <v>2</v>
      </c>
      <c r="U390" s="35">
        <v>2</v>
      </c>
    </row>
    <row r="391" spans="1:21" ht="24" customHeight="1">
      <c r="K391" s="64">
        <f ca="1"/>
        <v>6.746209759951266E-2</v>
      </c>
      <c r="L391" s="64">
        <f ca="1"/>
        <v>0.245127582011268</v>
      </c>
      <c r="M391" s="64">
        <f ca="1"/>
        <v>0.53157092899538605</v>
      </c>
      <c r="N391" s="64">
        <f ca="1"/>
        <v>0.70463976160053232</v>
      </c>
      <c r="O391" s="64">
        <f ca="1"/>
        <v>0.80901490014755228</v>
      </c>
      <c r="P391" s="64">
        <f ca="1"/>
        <v>0.58103878928600128</v>
      </c>
      <c r="Q391" s="64">
        <f ca="1"/>
        <v>0.7398999749735975</v>
      </c>
      <c r="R391" s="64">
        <f ca="1"/>
        <v>0.36600626762408095</v>
      </c>
      <c r="S391" s="35">
        <v>4</v>
      </c>
      <c r="T391" s="35">
        <v>0</v>
      </c>
      <c r="U391" s="35">
        <v>4</v>
      </c>
    </row>
    <row r="392" spans="1:21" ht="24" customHeight="1">
      <c r="K392" s="64">
        <f ca="1"/>
        <v>0.24303765001451852</v>
      </c>
      <c r="L392" s="64">
        <f ca="1"/>
        <v>0.21487507645778001</v>
      </c>
      <c r="M392" s="64">
        <f ca="1"/>
        <v>0.8408472604732975</v>
      </c>
      <c r="N392" s="64">
        <f ca="1"/>
        <v>0.43512129435104513</v>
      </c>
      <c r="O392" s="64">
        <f ca="1"/>
        <v>0.91301362479388781</v>
      </c>
      <c r="P392" s="64">
        <f ca="1"/>
        <v>0.20983348826147738</v>
      </c>
      <c r="Q392" s="64">
        <f ca="1"/>
        <v>1.2833090935689104</v>
      </c>
      <c r="R392" s="64">
        <f ca="1"/>
        <v>0.27270498639386664</v>
      </c>
      <c r="S392" s="35">
        <v>0</v>
      </c>
      <c r="T392" s="35">
        <v>4</v>
      </c>
      <c r="U392" s="35">
        <v>4</v>
      </c>
    </row>
    <row r="393" spans="1:21" ht="24" customHeight="1">
      <c r="K393" s="64">
        <f ca="1"/>
        <v>0.18729682936415848</v>
      </c>
      <c r="L393" s="64">
        <f ca="1"/>
        <v>0.93729755919591784</v>
      </c>
      <c r="M393" s="64">
        <f ca="1"/>
        <v>1.6582528599084847</v>
      </c>
      <c r="N393" s="64">
        <f ca="1"/>
        <v>1.9274709248247794</v>
      </c>
      <c r="O393" s="64">
        <f ca="1"/>
        <v>1.6982029423495622</v>
      </c>
      <c r="P393" s="64">
        <f ca="1"/>
        <v>1.4289448423267543</v>
      </c>
      <c r="Q393" s="64">
        <f ca="1"/>
        <v>1.3798236269351249</v>
      </c>
      <c r="R393" s="64">
        <f ca="1"/>
        <v>0.84136894668075635</v>
      </c>
      <c r="S393" s="35">
        <v>2</v>
      </c>
      <c r="T393" s="35">
        <v>-2</v>
      </c>
      <c r="U393" s="35">
        <v>0</v>
      </c>
    </row>
    <row r="394" spans="1:21" ht="24" customHeight="1">
      <c r="K394" s="65">
        <f ca="1"/>
        <v>0.26225053482071325</v>
      </c>
      <c r="L394" s="65">
        <f ca="1"/>
        <v>1.3599604188279537</v>
      </c>
      <c r="M394" s="65">
        <f ca="1"/>
        <v>1.9930170597236312</v>
      </c>
      <c r="N394" s="65">
        <f ca="1"/>
        <v>1.4861208761806632</v>
      </c>
      <c r="O394" s="65">
        <f ca="1"/>
        <v>1.2149404930725378</v>
      </c>
      <c r="P394" s="65">
        <f ca="1"/>
        <v>1.7846630344254586</v>
      </c>
      <c r="Q394" s="65">
        <f ca="1"/>
        <v>1.4320692149498211</v>
      </c>
      <c r="R394" s="65">
        <f ca="1"/>
        <v>1.3974356244988606</v>
      </c>
      <c r="S394" s="39">
        <v>-2</v>
      </c>
      <c r="T394" s="39">
        <v>2</v>
      </c>
      <c r="U394" s="39">
        <v>2</v>
      </c>
    </row>
    <row r="400" spans="1:21" s="86" customFormat="1" ht="48" thickBot="1">
      <c r="A400" s="86" t="s">
        <v>108</v>
      </c>
    </row>
    <row r="401" spans="10:115" ht="24" customHeight="1" thickTop="1"/>
    <row r="404" spans="10:115" ht="24" customHeight="1">
      <c r="AG404" s="80" t="s">
        <v>24</v>
      </c>
    </row>
    <row r="406" spans="10:115" ht="24" customHeight="1" thickBot="1"/>
    <row r="407" spans="10:115" ht="24" customHeight="1">
      <c r="AB407" t="s">
        <v>97</v>
      </c>
      <c r="AI407" s="22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4"/>
      <c r="BJ407" s="22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4"/>
      <c r="CK407" s="22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4"/>
    </row>
    <row r="408" spans="10:115" ht="24" customHeight="1">
      <c r="AB408" t="s">
        <v>98</v>
      </c>
      <c r="AC408" t="s">
        <v>99</v>
      </c>
      <c r="AD408" t="s">
        <v>100</v>
      </c>
      <c r="AI408" s="29" t="s">
        <v>36</v>
      </c>
      <c r="AJ408" s="30">
        <v>9</v>
      </c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46"/>
      <c r="BJ408" s="29" t="s">
        <v>36</v>
      </c>
      <c r="BK408" s="30">
        <v>10</v>
      </c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25"/>
      <c r="CK408" s="29" t="s">
        <v>36</v>
      </c>
      <c r="CL408" s="30">
        <v>11</v>
      </c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25"/>
    </row>
    <row r="409" spans="10:115" ht="24" customHeight="1">
      <c r="AB409" s="63">
        <v>1</v>
      </c>
      <c r="AC409" s="63">
        <v>0.51</v>
      </c>
      <c r="AD409" s="63">
        <v>1</v>
      </c>
      <c r="AI409" s="29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46"/>
      <c r="BJ409" s="29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25"/>
      <c r="CK409" s="29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25"/>
    </row>
    <row r="410" spans="10:115" ht="24" customHeight="1">
      <c r="J410" t="s">
        <v>4</v>
      </c>
      <c r="K410" s="30" cm="1">
        <f t="array" ref="K410:U410">_xlfn.SEQUENCE(1,11,1)</f>
        <v>1</v>
      </c>
      <c r="L410" s="30">
        <v>2</v>
      </c>
      <c r="M410" s="30">
        <v>3</v>
      </c>
      <c r="N410" s="30">
        <v>4</v>
      </c>
      <c r="O410" s="30">
        <v>5</v>
      </c>
      <c r="P410" s="30">
        <v>6</v>
      </c>
      <c r="Q410" s="30">
        <v>7</v>
      </c>
      <c r="R410" s="30">
        <v>8</v>
      </c>
      <c r="S410" s="30">
        <v>9</v>
      </c>
      <c r="T410" s="30">
        <v>10</v>
      </c>
      <c r="U410" s="30">
        <v>11</v>
      </c>
      <c r="AB410" s="64">
        <v>1</v>
      </c>
      <c r="AC410" s="64">
        <v>1</v>
      </c>
      <c r="AD410" s="64">
        <v>0.5</v>
      </c>
      <c r="AI410" s="29"/>
      <c r="AJ410" s="30"/>
      <c r="AK410" s="59" t="str">
        <f>"Diag(a"&amp;AJ408&amp;")"</f>
        <v>Diag(a9)</v>
      </c>
      <c r="AL410" s="30"/>
      <c r="AM410" s="30"/>
      <c r="AN410" s="30"/>
      <c r="AO410" s="30"/>
      <c r="AP410" s="30" t="str">
        <f>"k"&amp;AJ408</f>
        <v>k9</v>
      </c>
      <c r="AQ410" s="30"/>
      <c r="AR410" s="30" t="str">
        <f>"v"&amp;AJ408</f>
        <v>v9</v>
      </c>
      <c r="AS410" s="30"/>
      <c r="AT410" s="30" t="str">
        <f>"b"&amp;AJ408</f>
        <v>b9</v>
      </c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 t="str">
        <f>"q"&amp;AJ408</f>
        <v>q9</v>
      </c>
      <c r="BI410" s="46"/>
      <c r="BJ410" s="29"/>
      <c r="BK410" s="30"/>
      <c r="BL410" s="59" t="str">
        <f>"Diag(a"&amp;BK408&amp;")"</f>
        <v>Diag(a10)</v>
      </c>
      <c r="BM410" s="30"/>
      <c r="BN410" s="30"/>
      <c r="BO410" s="30"/>
      <c r="BP410" s="30"/>
      <c r="BQ410" s="30" t="str">
        <f>"k"&amp;BK408</f>
        <v>k10</v>
      </c>
      <c r="BR410" s="30"/>
      <c r="BS410" s="30" t="str">
        <f>"v"&amp;BK408</f>
        <v>v10</v>
      </c>
      <c r="BT410" s="30"/>
      <c r="BU410" s="30" t="str">
        <f>"b"&amp;BK408</f>
        <v>b10</v>
      </c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 t="str">
        <f>"q"&amp;BK408</f>
        <v>q10</v>
      </c>
      <c r="CJ410" s="25"/>
      <c r="CK410" s="29"/>
      <c r="CL410" s="30"/>
      <c r="CM410" s="59" t="str">
        <f>"Diag(a"&amp;CL408&amp;")"</f>
        <v>Diag(a11)</v>
      </c>
      <c r="CN410" s="30"/>
      <c r="CO410" s="30"/>
      <c r="CP410" s="30"/>
      <c r="CQ410" s="30"/>
      <c r="CR410" s="30" t="str">
        <f>"k"&amp;CL408</f>
        <v>k11</v>
      </c>
      <c r="CS410" s="30"/>
      <c r="CT410" s="30" t="str">
        <f>"v"&amp;CL408</f>
        <v>v11</v>
      </c>
      <c r="CU410" s="30"/>
      <c r="CV410" s="30" t="str">
        <f>"b"&amp;CL408</f>
        <v>b11</v>
      </c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 t="str">
        <f>"q"&amp;CL408</f>
        <v>q11</v>
      </c>
      <c r="DK410" s="25"/>
    </row>
    <row r="411" spans="10:115" ht="24" customHeight="1">
      <c r="AB411" s="64">
        <v>1</v>
      </c>
      <c r="AC411" s="64">
        <v>0.5</v>
      </c>
      <c r="AD411" s="64">
        <v>1</v>
      </c>
      <c r="AI411" s="29"/>
      <c r="AJ411" s="30"/>
      <c r="AK411" s="30" cm="1">
        <f t="array" ref="AK411:AN414">DIAG(AB409:AB412)</f>
        <v>1</v>
      </c>
      <c r="AL411" s="30">
        <v>0</v>
      </c>
      <c r="AM411" s="30">
        <v>0</v>
      </c>
      <c r="AN411" s="30">
        <v>0</v>
      </c>
      <c r="AO411" s="30"/>
      <c r="AP411" s="31" cm="1">
        <f t="array" ref="AP411:AP414">S426:S429</f>
        <v>1</v>
      </c>
      <c r="AQ411" s="30"/>
      <c r="AR411" s="32" cm="1">
        <f t="array" aca="1" ref="AR411:AR416" ca="1">S433:S438</f>
        <v>0.75189523749741571</v>
      </c>
      <c r="AS411" s="30"/>
      <c r="AT411" s="67">
        <f>AB415</f>
        <v>0.4</v>
      </c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3" cm="1">
        <f t="array" ref="BH411:BH414">S420:S423</f>
        <v>1</v>
      </c>
      <c r="BI411" s="46"/>
      <c r="BJ411" s="29"/>
      <c r="BK411" s="30"/>
      <c r="BL411" s="30" cm="1">
        <f t="array" ref="BL411:BO414">DIAG(AC409:AC412)</f>
        <v>0.51</v>
      </c>
      <c r="BM411" s="30">
        <v>0</v>
      </c>
      <c r="BN411" s="30">
        <v>0</v>
      </c>
      <c r="BO411" s="30">
        <v>0</v>
      </c>
      <c r="BP411" s="30"/>
      <c r="BQ411" s="31" cm="1">
        <f t="array" ref="BQ411:BQ414">T426:T429</f>
        <v>1</v>
      </c>
      <c r="BR411" s="30"/>
      <c r="BS411" s="32" cm="1">
        <f t="array" aca="1" ref="BS411:BS416" ca="1">T433:T438</f>
        <v>1.000327955579756</v>
      </c>
      <c r="BT411" s="30"/>
      <c r="BU411" s="67">
        <f>AC415</f>
        <v>0.4</v>
      </c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3" cm="1">
        <f t="array" ref="CI411:CI414">T420:T423</f>
        <v>0</v>
      </c>
      <c r="CJ411" s="25"/>
      <c r="CK411" s="29"/>
      <c r="CL411" s="30"/>
      <c r="CM411" s="30" cm="1">
        <f t="array" ref="CM411:CP414">DIAG(AD409:AD412)</f>
        <v>1</v>
      </c>
      <c r="CN411" s="30">
        <v>0</v>
      </c>
      <c r="CO411" s="30">
        <v>0</v>
      </c>
      <c r="CP411" s="30">
        <v>0</v>
      </c>
      <c r="CQ411" s="30"/>
      <c r="CR411" s="31" cm="1">
        <f t="array" ref="CR411:CR414">U426:U429</f>
        <v>0</v>
      </c>
      <c r="CS411" s="30"/>
      <c r="CT411" s="32" cm="1">
        <f t="array" aca="1" ref="CT411:CT416" ca="1">U433:U438</f>
        <v>0.90052215403513225</v>
      </c>
      <c r="CU411" s="30"/>
      <c r="CV411" s="67">
        <f>AD415</f>
        <v>0.5</v>
      </c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3" cm="1">
        <f t="array" ref="DJ411:DJ414">U420:U423</f>
        <v>1</v>
      </c>
      <c r="DK411" s="25"/>
    </row>
    <row r="412" spans="10:115" ht="24" customHeight="1">
      <c r="K412" s="30" t="str" cm="1">
        <f t="array" ref="K412:U412">"x"&amp;_xlfn.ANCHORARRAY(K410)</f>
        <v>x1</v>
      </c>
      <c r="L412" s="30" t="str">
        <v>x2</v>
      </c>
      <c r="M412" s="30" t="str">
        <v>x3</v>
      </c>
      <c r="N412" s="30" t="str">
        <v>x4</v>
      </c>
      <c r="O412" s="30" t="str">
        <v>x5</v>
      </c>
      <c r="P412" s="30" t="str">
        <v>x6</v>
      </c>
      <c r="Q412" s="30" t="str">
        <v>x7</v>
      </c>
      <c r="R412" s="30" t="str">
        <v>x8</v>
      </c>
      <c r="S412" s="30" t="str">
        <v>x9</v>
      </c>
      <c r="T412" s="30" t="str">
        <v>x10</v>
      </c>
      <c r="U412" s="30" t="str">
        <v>x11</v>
      </c>
      <c r="AB412" s="65">
        <v>1</v>
      </c>
      <c r="AC412" s="65">
        <v>1</v>
      </c>
      <c r="AD412" s="65">
        <v>0.5</v>
      </c>
      <c r="AI412" s="29"/>
      <c r="AJ412" s="30"/>
      <c r="AK412" s="30">
        <v>0</v>
      </c>
      <c r="AL412" s="30">
        <v>1</v>
      </c>
      <c r="AM412" s="30">
        <v>0</v>
      </c>
      <c r="AN412" s="30">
        <v>0</v>
      </c>
      <c r="AO412" s="30"/>
      <c r="AP412" s="34">
        <v>0</v>
      </c>
      <c r="AQ412" s="30"/>
      <c r="AR412" s="35">
        <f ca="1"/>
        <v>0.52495306764862826</v>
      </c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6">
        <v>1</v>
      </c>
      <c r="BI412" s="46"/>
      <c r="BJ412" s="29"/>
      <c r="BK412" s="30"/>
      <c r="BL412" s="30">
        <v>0</v>
      </c>
      <c r="BM412" s="30">
        <v>1</v>
      </c>
      <c r="BN412" s="30">
        <v>0</v>
      </c>
      <c r="BO412" s="30">
        <v>0</v>
      </c>
      <c r="BP412" s="30"/>
      <c r="BQ412" s="34">
        <v>1</v>
      </c>
      <c r="BR412" s="30"/>
      <c r="BS412" s="35">
        <f ca="1"/>
        <v>0.65514778442790034</v>
      </c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6">
        <v>1</v>
      </c>
      <c r="CJ412" s="25"/>
      <c r="CK412" s="29"/>
      <c r="CL412" s="30"/>
      <c r="CM412" s="30">
        <v>0</v>
      </c>
      <c r="CN412" s="30">
        <v>0.5</v>
      </c>
      <c r="CO412" s="30">
        <v>0</v>
      </c>
      <c r="CP412" s="30">
        <v>0</v>
      </c>
      <c r="CQ412" s="30"/>
      <c r="CR412" s="34">
        <v>1</v>
      </c>
      <c r="CS412" s="30"/>
      <c r="CT412" s="35">
        <f ca="1"/>
        <v>0.5371521405229025</v>
      </c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6">
        <v>0</v>
      </c>
      <c r="DK412" s="25"/>
    </row>
    <row r="413" spans="10:115" ht="24" customHeight="1">
      <c r="J413" t="s">
        <v>5</v>
      </c>
      <c r="K413" s="16" cm="1">
        <f t="array" aca="1" ref="K413:U416" ca="1">_xlfn.RANDARRAY(4,11)</f>
        <v>0.79570237785967968</v>
      </c>
      <c r="L413" s="16">
        <f ca="1"/>
        <v>0.51082908217995282</v>
      </c>
      <c r="M413" s="16">
        <f ca="1"/>
        <v>0.86193209006765104</v>
      </c>
      <c r="N413" s="16">
        <f ca="1"/>
        <v>0.65345009028729439</v>
      </c>
      <c r="O413" s="16">
        <f ca="1"/>
        <v>0.28406358807341126</v>
      </c>
      <c r="P413" s="16">
        <f ca="1"/>
        <v>0.14883126771298683</v>
      </c>
      <c r="Q413" s="16">
        <f ca="1"/>
        <v>0.90000333088289186</v>
      </c>
      <c r="R413" s="16">
        <f ca="1"/>
        <v>0.80913969334396008</v>
      </c>
      <c r="S413" s="16">
        <f ca="1"/>
        <v>0.70648542885871568</v>
      </c>
      <c r="T413" s="16">
        <f ca="1"/>
        <v>0.29985618526835989</v>
      </c>
      <c r="U413" s="16">
        <f ca="1"/>
        <v>0.52123511431792702</v>
      </c>
      <c r="AB413" t="s">
        <v>48</v>
      </c>
      <c r="AI413" s="29"/>
      <c r="AJ413" s="30"/>
      <c r="AK413" s="30">
        <v>0</v>
      </c>
      <c r="AL413" s="30">
        <v>0</v>
      </c>
      <c r="AM413" s="30">
        <v>1</v>
      </c>
      <c r="AN413" s="30">
        <v>0</v>
      </c>
      <c r="AO413" s="30"/>
      <c r="AP413" s="34">
        <v>1</v>
      </c>
      <c r="AQ413" s="30"/>
      <c r="AR413" s="35">
        <f ca="1"/>
        <v>1.4663325862607319</v>
      </c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6">
        <v>0</v>
      </c>
      <c r="BI413" s="46"/>
      <c r="BJ413" s="29"/>
      <c r="BK413" s="30"/>
      <c r="BL413" s="30">
        <v>0</v>
      </c>
      <c r="BM413" s="30">
        <v>0</v>
      </c>
      <c r="BN413" s="30">
        <v>0.5</v>
      </c>
      <c r="BO413" s="30">
        <v>0</v>
      </c>
      <c r="BP413" s="30"/>
      <c r="BQ413" s="34">
        <v>0</v>
      </c>
      <c r="BR413" s="30"/>
      <c r="BS413" s="35">
        <f ca="1"/>
        <v>1.4047613492004225</v>
      </c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6">
        <v>1</v>
      </c>
      <c r="CJ413" s="25"/>
      <c r="CK413" s="29"/>
      <c r="CL413" s="30"/>
      <c r="CM413" s="30">
        <v>0</v>
      </c>
      <c r="CN413" s="30">
        <v>0</v>
      </c>
      <c r="CO413" s="30">
        <v>1</v>
      </c>
      <c r="CP413" s="30">
        <v>0</v>
      </c>
      <c r="CQ413" s="30"/>
      <c r="CR413" s="34">
        <v>1</v>
      </c>
      <c r="CS413" s="30"/>
      <c r="CT413" s="35">
        <f ca="1"/>
        <v>1.455765288221784</v>
      </c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6">
        <v>1</v>
      </c>
      <c r="DK413" s="25"/>
    </row>
    <row r="414" spans="10:115" ht="24" customHeight="1">
      <c r="K414" s="17">
        <f ca="1"/>
        <v>0.73057463056240013</v>
      </c>
      <c r="L414" s="17">
        <f ca="1"/>
        <v>0.2854714161962133</v>
      </c>
      <c r="M414" s="17">
        <f ca="1"/>
        <v>0.94528075863709282</v>
      </c>
      <c r="N414" s="17">
        <f ca="1"/>
        <v>0.53382728238780408</v>
      </c>
      <c r="O414" s="17">
        <f ca="1"/>
        <v>0.12304519822308113</v>
      </c>
      <c r="P414" s="17">
        <f ca="1"/>
        <v>0.90731920949876765</v>
      </c>
      <c r="Q414" s="17">
        <f ca="1"/>
        <v>0.299041806550981</v>
      </c>
      <c r="R414" s="17">
        <f ca="1"/>
        <v>0.48773965319189805</v>
      </c>
      <c r="S414" s="17">
        <f ca="1"/>
        <v>0.61720203008285446</v>
      </c>
      <c r="T414" s="17">
        <f ca="1"/>
        <v>0.75398739106094403</v>
      </c>
      <c r="U414" s="17">
        <f ca="1"/>
        <v>0.73500214518853402</v>
      </c>
      <c r="AB414" t="s">
        <v>49</v>
      </c>
      <c r="AC414" t="s">
        <v>50</v>
      </c>
      <c r="AD414" t="s">
        <v>51</v>
      </c>
      <c r="AI414" s="29"/>
      <c r="AJ414" s="30"/>
      <c r="AK414" s="30">
        <v>0</v>
      </c>
      <c r="AL414" s="30">
        <v>0</v>
      </c>
      <c r="AM414" s="30">
        <v>0</v>
      </c>
      <c r="AN414" s="30">
        <v>1</v>
      </c>
      <c r="AO414" s="30"/>
      <c r="AP414" s="37">
        <v>0</v>
      </c>
      <c r="AQ414" s="30"/>
      <c r="AR414" s="35">
        <f ca="1"/>
        <v>1.1415700028310747</v>
      </c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8">
        <v>0</v>
      </c>
      <c r="BI414" s="46"/>
      <c r="BJ414" s="29"/>
      <c r="BK414" s="30"/>
      <c r="BL414" s="30">
        <v>0</v>
      </c>
      <c r="BM414" s="30">
        <v>0</v>
      </c>
      <c r="BN414" s="30">
        <v>0</v>
      </c>
      <c r="BO414" s="30">
        <v>1</v>
      </c>
      <c r="BP414" s="30"/>
      <c r="BQ414" s="37">
        <v>0</v>
      </c>
      <c r="BR414" s="30"/>
      <c r="BS414" s="35">
        <f ca="1"/>
        <v>1.5052070281016865</v>
      </c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8">
        <v>0</v>
      </c>
      <c r="CJ414" s="25"/>
      <c r="CK414" s="29"/>
      <c r="CL414" s="30"/>
      <c r="CM414" s="30">
        <v>0</v>
      </c>
      <c r="CN414" s="30">
        <v>0</v>
      </c>
      <c r="CO414" s="30">
        <v>0</v>
      </c>
      <c r="CP414" s="30">
        <v>0.5</v>
      </c>
      <c r="CQ414" s="30"/>
      <c r="CR414" s="37">
        <v>0</v>
      </c>
      <c r="CS414" s="30"/>
      <c r="CT414" s="35">
        <f ca="1"/>
        <v>1.2053860617028047</v>
      </c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8">
        <v>0</v>
      </c>
      <c r="DK414" s="25"/>
    </row>
    <row r="415" spans="10:115" ht="24" customHeight="1">
      <c r="K415" s="17">
        <f ca="1"/>
        <v>7.1928023763578874E-2</v>
      </c>
      <c r="L415" s="17">
        <f ca="1"/>
        <v>0.21015570540516837</v>
      </c>
      <c r="M415" s="17">
        <f ca="1"/>
        <v>0.71519564270438218</v>
      </c>
      <c r="N415" s="17">
        <f ca="1"/>
        <v>0.66624201408210881</v>
      </c>
      <c r="O415" s="17">
        <f ca="1"/>
        <v>0.4894260750389221</v>
      </c>
      <c r="P415" s="17">
        <f ca="1"/>
        <v>0.51694491115467422</v>
      </c>
      <c r="Q415" s="17">
        <f ca="1"/>
        <v>0.542505335523086</v>
      </c>
      <c r="R415" s="17">
        <f ca="1"/>
        <v>0.39637106750772189</v>
      </c>
      <c r="S415" s="17">
        <f ca="1"/>
        <v>0.66959077766840935</v>
      </c>
      <c r="T415" s="17">
        <f ca="1"/>
        <v>0.94897653511089608</v>
      </c>
      <c r="U415" s="17">
        <f ca="1"/>
        <v>0.94077870857823753</v>
      </c>
      <c r="AB415" s="67">
        <v>0.4</v>
      </c>
      <c r="AC415" s="67">
        <v>0.4</v>
      </c>
      <c r="AD415" s="67">
        <v>0.5</v>
      </c>
      <c r="AI415" s="29"/>
      <c r="AJ415" s="30"/>
      <c r="AK415" s="30"/>
      <c r="AL415" s="30"/>
      <c r="AM415" s="30"/>
      <c r="AN415" s="30"/>
      <c r="AO415" s="30"/>
      <c r="AP415" s="30"/>
      <c r="AQ415" s="30"/>
      <c r="AR415" s="35">
        <f ca="1"/>
        <v>1.1781443861341945</v>
      </c>
      <c r="AS415" s="30"/>
      <c r="AT415" s="30"/>
      <c r="AU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46"/>
      <c r="BJ415" s="29"/>
      <c r="BK415" s="30"/>
      <c r="BL415" s="30"/>
      <c r="BM415" s="30"/>
      <c r="BN415" s="30"/>
      <c r="BO415" s="30"/>
      <c r="BP415" s="30"/>
      <c r="BQ415" s="30"/>
      <c r="BR415" s="30"/>
      <c r="BS415" s="35">
        <f ca="1"/>
        <v>1.3492046935580679</v>
      </c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25"/>
      <c r="CK415" s="29"/>
      <c r="CL415" s="30"/>
      <c r="CM415" s="30"/>
      <c r="CN415" s="30"/>
      <c r="CO415" s="30"/>
      <c r="CP415" s="30"/>
      <c r="CQ415" s="30"/>
      <c r="CR415" s="30"/>
      <c r="CS415" s="30"/>
      <c r="CT415" s="35">
        <f ca="1"/>
        <v>1.3153010011647628</v>
      </c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  <c r="DK415" s="25"/>
    </row>
    <row r="416" spans="10:115" ht="24" customHeight="1">
      <c r="K416" s="18">
        <f ca="1"/>
        <v>0.56960440305791749</v>
      </c>
      <c r="L416" s="18">
        <f ca="1"/>
        <v>0.85945716230355806</v>
      </c>
      <c r="M416" s="18">
        <f ca="1"/>
        <v>0.58712835426561827</v>
      </c>
      <c r="N416" s="18">
        <f ca="1"/>
        <v>0.14154581722960469</v>
      </c>
      <c r="O416" s="18">
        <f ca="1"/>
        <v>0.34224571447381802</v>
      </c>
      <c r="P416" s="18">
        <f ca="1"/>
        <v>0.25883185602728598</v>
      </c>
      <c r="Q416" s="18">
        <f ca="1"/>
        <v>0.63492290378112859</v>
      </c>
      <c r="R416" s="18">
        <f ca="1"/>
        <v>0.12131433620490739</v>
      </c>
      <c r="S416" s="18">
        <f ca="1"/>
        <v>0.50915449970099114</v>
      </c>
      <c r="T416" s="18">
        <f ca="1"/>
        <v>0.97294795892728092</v>
      </c>
      <c r="U416" s="18">
        <f ca="1"/>
        <v>0.54034074581067393</v>
      </c>
      <c r="AI416" s="29"/>
      <c r="AJ416" s="30"/>
      <c r="AK416" s="30"/>
      <c r="AL416" s="30"/>
      <c r="AM416" s="30"/>
      <c r="AN416" s="30"/>
      <c r="AO416" s="30"/>
      <c r="AP416" s="30"/>
      <c r="AQ416" s="30"/>
      <c r="AR416" s="39">
        <f ca="1"/>
        <v>1.6068627037906924</v>
      </c>
      <c r="AS416" s="30"/>
      <c r="AT416" s="30"/>
      <c r="AU416" s="30"/>
      <c r="AW416" s="30" t="s">
        <v>52</v>
      </c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46"/>
      <c r="BJ416" s="29"/>
      <c r="BK416" s="30"/>
      <c r="BL416" s="30"/>
      <c r="BM416" s="30"/>
      <c r="BN416" s="30"/>
      <c r="BO416" s="30"/>
      <c r="BP416" s="30"/>
      <c r="BQ416" s="30"/>
      <c r="BR416" s="30"/>
      <c r="BS416" s="39">
        <f ca="1"/>
        <v>1.8312149128321238</v>
      </c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25"/>
      <c r="CK416" s="29"/>
      <c r="CL416" s="30"/>
      <c r="CM416" s="30"/>
      <c r="CN416" s="30"/>
      <c r="CO416" s="30"/>
      <c r="CP416" s="30"/>
      <c r="CQ416" s="30"/>
      <c r="CR416" s="30"/>
      <c r="CS416" s="30"/>
      <c r="CT416" s="39">
        <f ca="1"/>
        <v>1.6465975571305456</v>
      </c>
      <c r="CU416" s="30"/>
      <c r="CV416" s="30"/>
      <c r="CW416" s="30"/>
      <c r="CX416" s="30"/>
      <c r="CY416" s="30"/>
      <c r="CZ416" s="30"/>
      <c r="DA416" s="30"/>
      <c r="DB416" s="30"/>
      <c r="DC416" s="30"/>
      <c r="DD416" s="30"/>
      <c r="DE416" s="30"/>
      <c r="DF416" s="30"/>
      <c r="DG416" s="30"/>
      <c r="DH416" s="30"/>
      <c r="DI416" s="30"/>
      <c r="DJ416" s="30"/>
      <c r="DK416" s="25"/>
    </row>
    <row r="417" spans="4:115" ht="24" customHeight="1"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AB417" t="s">
        <v>53</v>
      </c>
      <c r="AI417" s="29"/>
      <c r="AJ417" s="30"/>
      <c r="AK417" s="30" t="s">
        <v>101</v>
      </c>
      <c r="AL417" s="30"/>
      <c r="AM417" s="30"/>
      <c r="AN417" s="30"/>
      <c r="AO417" s="30"/>
      <c r="AP417" s="30" t="s">
        <v>90</v>
      </c>
      <c r="AQ417" s="30"/>
      <c r="AR417" s="30" t="s">
        <v>91</v>
      </c>
      <c r="AS417" s="30"/>
      <c r="AT417" s="30" t="s">
        <v>92</v>
      </c>
      <c r="AU417" s="30"/>
      <c r="AV417" s="30" t="str">
        <f>"k"&amp;AJ408</f>
        <v>k9</v>
      </c>
      <c r="AW417" s="40" cm="1">
        <f t="array" ref="AW417:AZ417">TRANSPOSE(S426:S429)</f>
        <v>1</v>
      </c>
      <c r="AX417" s="41">
        <v>0</v>
      </c>
      <c r="AY417" s="41">
        <v>1</v>
      </c>
      <c r="AZ417" s="42">
        <v>0</v>
      </c>
      <c r="BA417" s="30"/>
      <c r="BB417" s="30"/>
      <c r="BC417" s="59" t="s">
        <v>102</v>
      </c>
      <c r="BD417" s="30"/>
      <c r="BE417" s="30"/>
      <c r="BF417" s="30"/>
      <c r="BG417" s="30"/>
      <c r="BH417" s="30" t="s">
        <v>56</v>
      </c>
      <c r="BI417" s="46"/>
      <c r="BJ417" s="29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 t="str">
        <f>"k"&amp;BK408</f>
        <v>k10</v>
      </c>
      <c r="BX417" s="40" cm="1">
        <f t="array" ref="BX417:CA417">TRANSPOSE(T426:T429)</f>
        <v>1</v>
      </c>
      <c r="BY417" s="41">
        <v>1</v>
      </c>
      <c r="BZ417" s="41">
        <v>0</v>
      </c>
      <c r="CA417" s="42">
        <v>0</v>
      </c>
      <c r="CB417" s="30"/>
      <c r="CC417" s="30"/>
      <c r="CD417" s="30"/>
      <c r="CE417" s="30"/>
      <c r="CF417" s="30"/>
      <c r="CG417" s="30"/>
      <c r="CH417" s="30"/>
      <c r="CI417" s="30"/>
      <c r="CJ417" s="25"/>
      <c r="CK417" s="29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 t="str">
        <f>"k"&amp;CL408</f>
        <v>k11</v>
      </c>
      <c r="CY417" s="40" cm="1">
        <f t="array" ref="CY417:DB417">TRANSPOSE(U426:U429)</f>
        <v>0</v>
      </c>
      <c r="CZ417" s="41">
        <v>1</v>
      </c>
      <c r="DA417" s="41">
        <v>1</v>
      </c>
      <c r="DB417" s="42">
        <v>0</v>
      </c>
      <c r="DC417" s="30"/>
      <c r="DD417" s="30"/>
      <c r="DE417" s="30" t="s">
        <v>59</v>
      </c>
      <c r="DF417" s="30"/>
      <c r="DG417" s="30"/>
      <c r="DH417" s="30"/>
      <c r="DI417" s="30"/>
      <c r="DJ417" s="30"/>
      <c r="DK417" s="25"/>
    </row>
    <row r="418" spans="4:115" ht="24" customHeight="1" thickBot="1">
      <c r="D418" s="80" t="s">
        <v>7</v>
      </c>
      <c r="AB418" t="s">
        <v>68</v>
      </c>
      <c r="AI418" s="29"/>
      <c r="AJ418" s="30"/>
      <c r="AK418" s="30" t="s">
        <v>69</v>
      </c>
      <c r="AL418" s="30"/>
      <c r="AM418" s="30"/>
      <c r="AN418" s="30"/>
      <c r="AO418" s="30"/>
      <c r="AP418" s="30" t="s">
        <v>93</v>
      </c>
      <c r="AQ418" s="30"/>
      <c r="AR418" s="30" t="s">
        <v>94</v>
      </c>
      <c r="AS418" s="30"/>
      <c r="AT418" s="30" t="s">
        <v>95</v>
      </c>
      <c r="AU418" s="30"/>
      <c r="AV418" s="30"/>
      <c r="AX418" s="30"/>
      <c r="AY418" s="30"/>
      <c r="AZ418" s="30"/>
      <c r="BA418" s="30"/>
      <c r="BB418" s="30"/>
      <c r="BC418" s="30" t="str">
        <f>"S"&amp;AJ408</f>
        <v>S9</v>
      </c>
      <c r="BD418" s="30"/>
      <c r="BE418" s="30"/>
      <c r="BF418" s="30"/>
      <c r="BG418" s="30"/>
      <c r="BH418" s="30" t="str">
        <f>"o"&amp;AJ408</f>
        <v>o9</v>
      </c>
      <c r="BI418" s="46"/>
      <c r="BJ418" s="29"/>
      <c r="BK418" s="30"/>
      <c r="BL418" s="30" t="s">
        <v>69</v>
      </c>
      <c r="BM418" s="30"/>
      <c r="BN418" s="30"/>
      <c r="BO418" s="30"/>
      <c r="BP418" s="30"/>
      <c r="BQ418" s="30" t="s">
        <v>93</v>
      </c>
      <c r="BR418" s="30"/>
      <c r="BS418" s="30" t="s">
        <v>94</v>
      </c>
      <c r="BT418" s="30"/>
      <c r="BU418" s="30" t="s">
        <v>95</v>
      </c>
      <c r="BV418" s="30"/>
      <c r="BW418" s="30"/>
      <c r="BX418" s="30"/>
      <c r="BY418" s="30"/>
      <c r="BZ418" s="30"/>
      <c r="CA418" s="30"/>
      <c r="CB418" s="30"/>
      <c r="CC418" s="30"/>
      <c r="CD418" s="30" t="str">
        <f>"S"&amp;BK408</f>
        <v>S10</v>
      </c>
      <c r="CE418" s="30"/>
      <c r="CF418" s="30"/>
      <c r="CG418" s="30"/>
      <c r="CH418" s="30"/>
      <c r="CI418" s="30" t="str">
        <f>"o"&amp;BK408</f>
        <v>o10</v>
      </c>
      <c r="CJ418" s="25"/>
      <c r="CK418" s="29"/>
      <c r="CL418" s="30"/>
      <c r="CM418" s="30" t="s">
        <v>69</v>
      </c>
      <c r="CN418" s="30"/>
      <c r="CO418" s="30"/>
      <c r="CP418" s="30"/>
      <c r="CQ418" s="30"/>
      <c r="CR418" s="30" t="s">
        <v>93</v>
      </c>
      <c r="CS418" s="30"/>
      <c r="CT418" s="30" t="s">
        <v>94</v>
      </c>
      <c r="CU418" s="30"/>
      <c r="CV418" s="30" t="s">
        <v>95</v>
      </c>
      <c r="CW418" s="30"/>
      <c r="CX418" s="30"/>
      <c r="CY418" s="30"/>
      <c r="CZ418" s="30"/>
      <c r="DA418" s="30"/>
      <c r="DB418" s="30"/>
      <c r="DC418" s="30"/>
      <c r="DD418" s="30"/>
      <c r="DE418" s="30" t="str">
        <f>"S"&amp;CL408</f>
        <v>S11</v>
      </c>
      <c r="DF418" s="30"/>
      <c r="DG418" s="30"/>
      <c r="DH418" s="30"/>
      <c r="DI418" s="30"/>
      <c r="DJ418" s="30" t="str">
        <f>"o"&amp;CL408</f>
        <v>o11</v>
      </c>
      <c r="DK418" s="25"/>
    </row>
    <row r="419" spans="4:115" ht="24" customHeight="1" thickTop="1">
      <c r="K419" s="30" t="str" cm="1">
        <f t="array" ref="K419:U419">"q"&amp;_xlfn.ANCHORARRAY(K410)</f>
        <v>q1</v>
      </c>
      <c r="L419" s="30" t="str">
        <v>q2</v>
      </c>
      <c r="M419" s="30" t="str">
        <v>q3</v>
      </c>
      <c r="N419" s="30" t="str">
        <v>q4</v>
      </c>
      <c r="O419" s="30" t="str">
        <v>q5</v>
      </c>
      <c r="P419" s="30" t="str">
        <v>q6</v>
      </c>
      <c r="Q419" s="30" t="str">
        <v>q7</v>
      </c>
      <c r="R419" s="30" t="str">
        <v>q8</v>
      </c>
      <c r="S419" s="30" t="str">
        <v>q9</v>
      </c>
      <c r="T419" s="30" t="str">
        <v>q10</v>
      </c>
      <c r="U419" s="30" t="str">
        <v>q11</v>
      </c>
      <c r="Y419" t="s">
        <v>79</v>
      </c>
      <c r="AB419" s="77">
        <v>1</v>
      </c>
      <c r="AC419" s="78">
        <v>0</v>
      </c>
      <c r="AD419" s="78">
        <v>0</v>
      </c>
      <c r="AE419" s="79">
        <v>0</v>
      </c>
      <c r="AI419" s="29"/>
      <c r="AJ419" s="30"/>
      <c r="AK419" s="30" cm="1">
        <f t="array" ref="AK419:AN424">MMULT(AB419:AE424,_xlfn.ANCHORARRAY(AK411))</f>
        <v>1</v>
      </c>
      <c r="AL419" s="30">
        <v>0</v>
      </c>
      <c r="AM419" s="30">
        <v>0</v>
      </c>
      <c r="AN419" s="30">
        <v>0</v>
      </c>
      <c r="AO419" s="30"/>
      <c r="AP419" s="30" cm="1">
        <f t="array" ref="AP419:AP424">MMULT(_xlfn.ANCHORARRAY(AK419),_xlfn.ANCHORARRAY(AP411))</f>
        <v>1</v>
      </c>
      <c r="AQ419" s="30"/>
      <c r="AR419" s="30" cm="1">
        <f t="array" aca="1" ref="AR419:AR424" ca="1">_xlfn.ANCHORARRAY(AR411)-_xlfn.ANCHORARRAY(AP419)</f>
        <v>-0.24810476250258429</v>
      </c>
      <c r="AS419" s="30"/>
      <c r="AT419" s="19" cm="1">
        <f t="array" aca="1" ref="AT419:AT424" ca="1">_xlfn.ANCHORARRAY(AR419)*AT411</f>
        <v>-9.924190500103372E-2</v>
      </c>
      <c r="AU419" s="30"/>
      <c r="AV419" s="30"/>
      <c r="AW419" s="30" cm="1">
        <f t="array" aca="1" ref="AW419:AZ424" ca="1">MMULT(_xlfn.ANCHORARRAY(AT419),AW417:AZ417)</f>
        <v>-9.924190500103372E-2</v>
      </c>
      <c r="AX419" s="30">
        <f ca="1"/>
        <v>0</v>
      </c>
      <c r="AY419" s="30">
        <f ca="1"/>
        <v>-9.924190500103372E-2</v>
      </c>
      <c r="AZ419" s="30">
        <f ca="1"/>
        <v>0</v>
      </c>
      <c r="BA419" s="30"/>
      <c r="BB419" s="30"/>
      <c r="BC419" s="50" cm="1">
        <f t="array" aca="1" ref="BC419:BF424" ca="1">_xlfn.ANCHORARRAY(AK419)+_xlfn.ANCHORARRAY(AW419)</f>
        <v>0.90075809499896631</v>
      </c>
      <c r="BD419" s="51">
        <f ca="1"/>
        <v>0</v>
      </c>
      <c r="BE419" s="51">
        <f ca="1"/>
        <v>-9.924190500103372E-2</v>
      </c>
      <c r="BF419" s="52">
        <f ca="1"/>
        <v>0</v>
      </c>
      <c r="BG419" s="30"/>
      <c r="BH419" s="43" cm="1">
        <f t="array" aca="1" ref="BH419:BH424" ca="1">MMULT(_xlfn.ANCHORARRAY(BC419),_xlfn.ANCHORARRAY(BH411))</f>
        <v>0.90075809499896631</v>
      </c>
      <c r="BI419" s="46"/>
      <c r="BJ419" s="29"/>
      <c r="BK419" s="30"/>
      <c r="BL419" s="30" cm="1">
        <f t="array" aca="1" ref="BL419:BO424" ca="1">MMULT(BC419:BF424,_xlfn.ANCHORARRAY(BL411))</f>
        <v>0.45938662844947281</v>
      </c>
      <c r="BM419" s="30">
        <f ca="1"/>
        <v>0</v>
      </c>
      <c r="BN419" s="30">
        <f ca="1"/>
        <v>-4.962095250051686E-2</v>
      </c>
      <c r="BO419" s="30">
        <f ca="1"/>
        <v>0</v>
      </c>
      <c r="BP419" s="30"/>
      <c r="BQ419" s="30" cm="1">
        <f t="array" aca="1" ref="BQ419:BQ424" ca="1">MMULT(_xlfn.ANCHORARRAY(BL419),_xlfn.ANCHORARRAY(BQ411))</f>
        <v>0.45938662844947281</v>
      </c>
      <c r="BR419" s="30"/>
      <c r="BS419" s="30" cm="1">
        <f t="array" aca="1" ref="BS419:BS424" ca="1">_xlfn.ANCHORARRAY(BS411)-_xlfn.ANCHORARRAY(BQ419)</f>
        <v>0.5409413271302832</v>
      </c>
      <c r="BT419" s="30"/>
      <c r="BU419" s="19" cm="1">
        <f t="array" aca="1" ref="BU419:BU424" ca="1">_xlfn.ANCHORARRAY(BS419)*BU411</f>
        <v>0.21637653085211328</v>
      </c>
      <c r="BV419" s="30"/>
      <c r="BW419" s="30"/>
      <c r="BX419" s="30" cm="1">
        <f t="array" aca="1" ref="BX419:CA424" ca="1">MMULT(_xlfn.ANCHORARRAY(BU419),BX417:CA417)</f>
        <v>0.21637653085211328</v>
      </c>
      <c r="BY419" s="30">
        <f ca="1"/>
        <v>0.21637653085211328</v>
      </c>
      <c r="BZ419" s="30">
        <f ca="1"/>
        <v>0</v>
      </c>
      <c r="CA419" s="30">
        <f ca="1"/>
        <v>0</v>
      </c>
      <c r="CB419" s="30"/>
      <c r="CC419" s="30"/>
      <c r="CD419" s="30" cm="1">
        <f t="array" aca="1" ref="CD419:CG424" ca="1">_xlfn.ANCHORARRAY(BL419)+_xlfn.ANCHORARRAY(BX419)</f>
        <v>0.67576315930158604</v>
      </c>
      <c r="CE419" s="30">
        <f ca="1"/>
        <v>0.21637653085211328</v>
      </c>
      <c r="CF419" s="30">
        <f ca="1"/>
        <v>-4.962095250051686E-2</v>
      </c>
      <c r="CG419" s="30">
        <f ca="1"/>
        <v>0</v>
      </c>
      <c r="CH419" s="30"/>
      <c r="CI419" s="43" cm="1">
        <f t="array" aca="1" ref="CI419:CI424" ca="1">MMULT(_xlfn.ANCHORARRAY(CD419),_xlfn.ANCHORARRAY(CI411))</f>
        <v>0.16675557835159643</v>
      </c>
      <c r="CJ419" s="25"/>
      <c r="CK419" s="29"/>
      <c r="CL419" s="30"/>
      <c r="CM419" s="30" cm="1">
        <f t="array" aca="1" ref="CM419:CP424" ca="1">MMULT(CD419:CG424,_xlfn.ANCHORARRAY(CM411))</f>
        <v>0.67576315930158604</v>
      </c>
      <c r="CN419" s="30">
        <f ca="1"/>
        <v>0.10818826542605664</v>
      </c>
      <c r="CO419" s="30">
        <f ca="1"/>
        <v>-4.962095250051686E-2</v>
      </c>
      <c r="CP419" s="30">
        <f ca="1"/>
        <v>0</v>
      </c>
      <c r="CQ419" s="30"/>
      <c r="CR419" s="30" cm="1">
        <f t="array" aca="1" ref="CR419:CR424" ca="1">MMULT(_xlfn.ANCHORARRAY(CM419),_xlfn.ANCHORARRAY(CR411))</f>
        <v>5.856731292553978E-2</v>
      </c>
      <c r="CS419" s="30"/>
      <c r="CT419" s="30" cm="1">
        <f t="array" aca="1" ref="CT419:CT424" ca="1">_xlfn.ANCHORARRAY(CT411)-_xlfn.ANCHORARRAY(CR419)</f>
        <v>0.84195484110959251</v>
      </c>
      <c r="CU419" s="30"/>
      <c r="CV419" s="19" cm="1">
        <f t="array" aca="1" ref="CV419:CV424" ca="1">_xlfn.ANCHORARRAY(CT419)*CV411</f>
        <v>0.42097742055479626</v>
      </c>
      <c r="CW419" s="30"/>
      <c r="CX419" s="30"/>
      <c r="CY419" s="30" cm="1">
        <f t="array" aca="1" ref="CY419:DB424" ca="1">MMULT(_xlfn.ANCHORARRAY(CV419),CY417:DB417)</f>
        <v>0</v>
      </c>
      <c r="CZ419" s="30">
        <f ca="1"/>
        <v>0.42097742055479626</v>
      </c>
      <c r="DA419" s="30">
        <f ca="1"/>
        <v>0.42097742055479626</v>
      </c>
      <c r="DB419" s="30">
        <f ca="1"/>
        <v>0</v>
      </c>
      <c r="DC419" s="30"/>
      <c r="DD419" s="30"/>
      <c r="DE419" s="69" cm="1">
        <f t="array" aca="1" ref="DE419:DH424" ca="1">_xlfn.ANCHORARRAY(CM419)+_xlfn.ANCHORARRAY(CY419)</f>
        <v>0.67576315930158604</v>
      </c>
      <c r="DF419" s="70">
        <f ca="1"/>
        <v>0.5291656859808529</v>
      </c>
      <c r="DG419" s="70">
        <f ca="1"/>
        <v>0.37135646805427941</v>
      </c>
      <c r="DH419" s="71">
        <f ca="1"/>
        <v>0</v>
      </c>
      <c r="DI419" s="30"/>
      <c r="DJ419" s="43" cm="1">
        <f t="array" aca="1" ref="DJ419:DJ424" ca="1">MMULT(_xlfn.ANCHORARRAY(DE419),_xlfn.ANCHORARRAY(DJ411))</f>
        <v>1.0471196273558654</v>
      </c>
      <c r="DK419" s="25"/>
    </row>
    <row r="420" spans="4:115" ht="24" customHeight="1">
      <c r="D420" t="s">
        <v>12</v>
      </c>
      <c r="E420" s="1" cm="1">
        <f t="array" aca="1" ref="E420:H423" ca="1">_xlfn.RANDARRAY(4,4)</f>
        <v>0.16239388443971947</v>
      </c>
      <c r="F420" s="1">
        <f ca="1"/>
        <v>0.94998898492247585</v>
      </c>
      <c r="G420" s="1">
        <f ca="1"/>
        <v>0.45496212364338784</v>
      </c>
      <c r="H420" s="1">
        <f ca="1"/>
        <v>0.41774654588230531</v>
      </c>
      <c r="J420" t="s">
        <v>6</v>
      </c>
      <c r="K420" s="16" cm="1">
        <f t="array" aca="1" ref="K420:R423" ca="1">MMULT(_xlfn.ANCHORARRAY(E420),K413:R416)</f>
        <v>1.0939298500343895</v>
      </c>
      <c r="L420" s="16">
        <f ca="1"/>
        <v>0.80879836674963035</v>
      </c>
      <c r="M420" s="16">
        <f ca="1"/>
        <v>1.6086365790030397</v>
      </c>
      <c r="N420" s="16">
        <f ca="1"/>
        <v>0.97549149438775273</v>
      </c>
      <c r="O420" s="16">
        <f ca="1"/>
        <v>0.52866406398527055</v>
      </c>
      <c r="P420" s="16">
        <f ca="1"/>
        <v>1.2294290109276751</v>
      </c>
      <c r="Q420" s="16">
        <f ca="1"/>
        <v>0.94229768865909036</v>
      </c>
      <c r="R420" s="16">
        <f ca="1"/>
        <v>0.82575910343841541</v>
      </c>
      <c r="S420" s="33">
        <v>1</v>
      </c>
      <c r="T420" s="33">
        <v>0</v>
      </c>
      <c r="U420" s="33">
        <v>1</v>
      </c>
      <c r="AB420" s="29">
        <v>0</v>
      </c>
      <c r="AC420" s="30">
        <v>1</v>
      </c>
      <c r="AD420" s="30">
        <v>0</v>
      </c>
      <c r="AE420" s="46">
        <v>0</v>
      </c>
      <c r="AI420" s="29"/>
      <c r="AJ420" s="30"/>
      <c r="AK420" s="30">
        <v>0</v>
      </c>
      <c r="AL420" s="30">
        <v>1</v>
      </c>
      <c r="AM420" s="30">
        <v>0</v>
      </c>
      <c r="AN420" s="30">
        <v>0</v>
      </c>
      <c r="AO420" s="30"/>
      <c r="AP420" s="30">
        <v>0</v>
      </c>
      <c r="AQ420" s="30"/>
      <c r="AR420" s="30">
        <f ca="1"/>
        <v>0.52495306764862826</v>
      </c>
      <c r="AS420" s="30"/>
      <c r="AT420" s="20">
        <f ca="1"/>
        <v>0.20998122705945133</v>
      </c>
      <c r="AU420" s="30"/>
      <c r="AV420" s="30"/>
      <c r="AW420" s="30">
        <f ca="1"/>
        <v>0.20998122705945133</v>
      </c>
      <c r="AX420" s="30">
        <f ca="1"/>
        <v>0</v>
      </c>
      <c r="AY420" s="30">
        <f ca="1"/>
        <v>0.20998122705945133</v>
      </c>
      <c r="AZ420" s="30">
        <f ca="1"/>
        <v>0</v>
      </c>
      <c r="BA420" s="30"/>
      <c r="BB420" s="30"/>
      <c r="BC420" s="53">
        <f ca="1"/>
        <v>0.20998122705945133</v>
      </c>
      <c r="BD420" s="30">
        <f ca="1"/>
        <v>1</v>
      </c>
      <c r="BE420" s="30">
        <f ca="1"/>
        <v>0.20998122705945133</v>
      </c>
      <c r="BF420" s="54">
        <f ca="1"/>
        <v>0</v>
      </c>
      <c r="BG420" s="30"/>
      <c r="BH420" s="44">
        <f ca="1"/>
        <v>1.2099812270594512</v>
      </c>
      <c r="BI420" s="46"/>
      <c r="BJ420" s="29"/>
      <c r="BK420" s="30"/>
      <c r="BL420" s="30">
        <f ca="1"/>
        <v>0.10709042580032017</v>
      </c>
      <c r="BM420" s="30">
        <f ca="1"/>
        <v>1</v>
      </c>
      <c r="BN420" s="30">
        <f ca="1"/>
        <v>0.10499061352972566</v>
      </c>
      <c r="BO420" s="30">
        <f ca="1"/>
        <v>0</v>
      </c>
      <c r="BP420" s="30"/>
      <c r="BQ420" s="30">
        <f ca="1"/>
        <v>1.1070904258003202</v>
      </c>
      <c r="BR420" s="30"/>
      <c r="BS420" s="30">
        <f ca="1"/>
        <v>-0.45194264137241991</v>
      </c>
      <c r="BT420" s="30"/>
      <c r="BU420" s="20">
        <f ca="1"/>
        <v>-0.18077705654896797</v>
      </c>
      <c r="BV420" s="30"/>
      <c r="BW420" s="30"/>
      <c r="BX420" s="30">
        <f ca="1"/>
        <v>-0.18077705654896797</v>
      </c>
      <c r="BY420" s="30">
        <f ca="1"/>
        <v>-0.18077705654896797</v>
      </c>
      <c r="BZ420" s="30">
        <f ca="1"/>
        <v>0</v>
      </c>
      <c r="CA420" s="30">
        <f ca="1"/>
        <v>0</v>
      </c>
      <c r="CB420" s="30"/>
      <c r="CC420" s="30"/>
      <c r="CD420" s="30">
        <f ca="1"/>
        <v>-7.3686630748647799E-2</v>
      </c>
      <c r="CE420" s="30">
        <f ca="1"/>
        <v>0.81922294345103208</v>
      </c>
      <c r="CF420" s="30">
        <f ca="1"/>
        <v>0.10499061352972566</v>
      </c>
      <c r="CG420" s="30">
        <f ca="1"/>
        <v>0</v>
      </c>
      <c r="CH420" s="30"/>
      <c r="CI420" s="44">
        <f ca="1"/>
        <v>0.92421355698075769</v>
      </c>
      <c r="CJ420" s="25"/>
      <c r="CK420" s="29"/>
      <c r="CL420" s="30"/>
      <c r="CM420" s="30">
        <f ca="1"/>
        <v>-7.3686630748647799E-2</v>
      </c>
      <c r="CN420" s="30">
        <f ca="1"/>
        <v>0.40961147172551604</v>
      </c>
      <c r="CO420" s="30">
        <f ca="1"/>
        <v>0.10499061352972566</v>
      </c>
      <c r="CP420" s="30">
        <f ca="1"/>
        <v>0</v>
      </c>
      <c r="CQ420" s="30"/>
      <c r="CR420" s="30">
        <f ca="1"/>
        <v>0.51460208525524176</v>
      </c>
      <c r="CS420" s="30"/>
      <c r="CT420" s="30">
        <f ca="1"/>
        <v>2.255005526766074E-2</v>
      </c>
      <c r="CU420" s="30"/>
      <c r="CV420" s="20">
        <f ca="1"/>
        <v>1.127502763383037E-2</v>
      </c>
      <c r="CW420" s="30"/>
      <c r="CX420" s="30"/>
      <c r="CY420" s="30">
        <f ca="1"/>
        <v>0</v>
      </c>
      <c r="CZ420" s="30">
        <f ca="1"/>
        <v>1.127502763383037E-2</v>
      </c>
      <c r="DA420" s="30">
        <f ca="1"/>
        <v>1.127502763383037E-2</v>
      </c>
      <c r="DB420" s="30">
        <f ca="1"/>
        <v>0</v>
      </c>
      <c r="DC420" s="30"/>
      <c r="DD420" s="30"/>
      <c r="DE420" s="72">
        <f ca="1"/>
        <v>-7.3686630748647799E-2</v>
      </c>
      <c r="DF420">
        <f ca="1"/>
        <v>0.42088649935934641</v>
      </c>
      <c r="DG420">
        <f ca="1"/>
        <v>0.11626564116355603</v>
      </c>
      <c r="DH420" s="73">
        <f ca="1"/>
        <v>0</v>
      </c>
      <c r="DI420" s="30"/>
      <c r="DJ420" s="44">
        <f ca="1"/>
        <v>4.2579010414908233E-2</v>
      </c>
      <c r="DK420" s="25"/>
    </row>
    <row r="421" spans="4:115" ht="24" customHeight="1">
      <c r="E421" s="1">
        <f ca="1"/>
        <v>0.73004451149188032</v>
      </c>
      <c r="F421" s="1">
        <f ca="1"/>
        <v>0.10146778607603624</v>
      </c>
      <c r="G421" s="1">
        <f ca="1"/>
        <v>0.37045930828901019</v>
      </c>
      <c r="H421" s="1">
        <f ca="1"/>
        <v>0.77413051465049021</v>
      </c>
      <c r="K421" s="17">
        <f ca="1"/>
        <v>1.1226224996804441</v>
      </c>
      <c r="L421" s="17">
        <f ca="1"/>
        <v>1.1450802729768206</v>
      </c>
      <c r="M421" s="17">
        <f ca="1"/>
        <v>1.4446291955729134</v>
      </c>
      <c r="N421" s="17">
        <f ca="1"/>
        <v>0.88760441646750343</v>
      </c>
      <c r="O421" s="17">
        <f ca="1"/>
        <v>0.66611948353873307</v>
      </c>
      <c r="P421" s="17">
        <f ca="1"/>
        <v>0.59259381370857289</v>
      </c>
      <c r="Q421" s="17">
        <f ca="1"/>
        <v>1.3798749476988208</v>
      </c>
      <c r="R421" s="17">
        <f ca="1"/>
        <v>0.88095033596233152</v>
      </c>
      <c r="S421" s="36">
        <v>1</v>
      </c>
      <c r="T421" s="36">
        <v>1</v>
      </c>
      <c r="U421" s="36">
        <v>0</v>
      </c>
      <c r="AB421" s="29">
        <v>0</v>
      </c>
      <c r="AC421" s="30">
        <v>0</v>
      </c>
      <c r="AD421" s="30">
        <v>1</v>
      </c>
      <c r="AE421" s="46">
        <v>0</v>
      </c>
      <c r="AI421" s="29"/>
      <c r="AJ421" s="30"/>
      <c r="AK421" s="30">
        <v>0</v>
      </c>
      <c r="AL421" s="30">
        <v>0</v>
      </c>
      <c r="AM421" s="30">
        <v>1</v>
      </c>
      <c r="AN421" s="30">
        <v>0</v>
      </c>
      <c r="AO421" s="30"/>
      <c r="AP421" s="30">
        <v>1</v>
      </c>
      <c r="AQ421" s="30"/>
      <c r="AR421" s="30">
        <f ca="1"/>
        <v>0.46633258626073193</v>
      </c>
      <c r="AS421" s="30"/>
      <c r="AT421" s="20">
        <f ca="1"/>
        <v>0.18653303450429279</v>
      </c>
      <c r="AU421" s="30"/>
      <c r="AV421" s="30"/>
      <c r="AW421" s="30">
        <f ca="1"/>
        <v>0.18653303450429279</v>
      </c>
      <c r="AX421" s="30">
        <f ca="1"/>
        <v>0</v>
      </c>
      <c r="AY421" s="30">
        <f ca="1"/>
        <v>0.18653303450429279</v>
      </c>
      <c r="AZ421" s="30">
        <f ca="1"/>
        <v>0</v>
      </c>
      <c r="BA421" s="30"/>
      <c r="BB421" s="30"/>
      <c r="BC421" s="53">
        <f ca="1"/>
        <v>0.18653303450429279</v>
      </c>
      <c r="BD421" s="30">
        <f ca="1"/>
        <v>0</v>
      </c>
      <c r="BE421" s="30">
        <f ca="1"/>
        <v>1.1865330345042928</v>
      </c>
      <c r="BF421" s="54">
        <f ca="1"/>
        <v>0</v>
      </c>
      <c r="BG421" s="30"/>
      <c r="BH421" s="44">
        <f ca="1"/>
        <v>0.18653303450429279</v>
      </c>
      <c r="BI421" s="46"/>
      <c r="BJ421" s="29"/>
      <c r="BK421" s="30"/>
      <c r="BL421" s="30">
        <f ca="1"/>
        <v>9.5131847597189317E-2</v>
      </c>
      <c r="BM421" s="30">
        <f ca="1"/>
        <v>0</v>
      </c>
      <c r="BN421" s="30">
        <f ca="1"/>
        <v>0.59326651725214641</v>
      </c>
      <c r="BO421" s="30">
        <f ca="1"/>
        <v>0</v>
      </c>
      <c r="BP421" s="30"/>
      <c r="BQ421" s="30">
        <f ca="1"/>
        <v>9.5131847597189317E-2</v>
      </c>
      <c r="BR421" s="30"/>
      <c r="BS421" s="30">
        <f ca="1"/>
        <v>1.3096295016032331</v>
      </c>
      <c r="BT421" s="30"/>
      <c r="BU421" s="20">
        <f ca="1"/>
        <v>0.52385180064129322</v>
      </c>
      <c r="BV421" s="30"/>
      <c r="BW421" s="30"/>
      <c r="BX421" s="30">
        <f ca="1"/>
        <v>0.52385180064129322</v>
      </c>
      <c r="BY421" s="30">
        <f ca="1"/>
        <v>0.52385180064129322</v>
      </c>
      <c r="BZ421" s="30">
        <f ca="1"/>
        <v>0</v>
      </c>
      <c r="CA421" s="30">
        <f ca="1"/>
        <v>0</v>
      </c>
      <c r="CB421" s="30"/>
      <c r="CC421" s="30"/>
      <c r="CD421" s="30">
        <f ca="1"/>
        <v>0.61898364823848251</v>
      </c>
      <c r="CE421" s="30">
        <f ca="1"/>
        <v>0.52385180064129322</v>
      </c>
      <c r="CF421" s="30">
        <f ca="1"/>
        <v>0.59326651725214641</v>
      </c>
      <c r="CG421" s="30">
        <f ca="1"/>
        <v>0</v>
      </c>
      <c r="CH421" s="30"/>
      <c r="CI421" s="44">
        <f ca="1"/>
        <v>1.1171183178934396</v>
      </c>
      <c r="CJ421" s="25"/>
      <c r="CK421" s="29"/>
      <c r="CL421" s="30"/>
      <c r="CM421" s="30">
        <f ca="1"/>
        <v>0.61898364823848251</v>
      </c>
      <c r="CN421" s="30">
        <f ca="1"/>
        <v>0.26192590032064661</v>
      </c>
      <c r="CO421" s="30">
        <f ca="1"/>
        <v>0.59326651725214641</v>
      </c>
      <c r="CP421" s="30">
        <f ca="1"/>
        <v>0</v>
      </c>
      <c r="CQ421" s="30"/>
      <c r="CR421" s="30">
        <f ca="1"/>
        <v>0.85519241757279296</v>
      </c>
      <c r="CS421" s="30"/>
      <c r="CT421" s="30">
        <f ca="1"/>
        <v>0.60057287064899101</v>
      </c>
      <c r="CU421" s="30"/>
      <c r="CV421" s="20">
        <f ca="1"/>
        <v>0.3002864353244955</v>
      </c>
      <c r="CW421" s="30"/>
      <c r="CX421" s="30"/>
      <c r="CY421" s="30">
        <f ca="1"/>
        <v>0</v>
      </c>
      <c r="CZ421" s="30">
        <f ca="1"/>
        <v>0.3002864353244955</v>
      </c>
      <c r="DA421" s="30">
        <f ca="1"/>
        <v>0.3002864353244955</v>
      </c>
      <c r="DB421" s="30">
        <f ca="1"/>
        <v>0</v>
      </c>
      <c r="DC421" s="30"/>
      <c r="DD421" s="30"/>
      <c r="DE421" s="72">
        <f ca="1"/>
        <v>0.61898364823848251</v>
      </c>
      <c r="DF421">
        <f ca="1"/>
        <v>0.56221233564514206</v>
      </c>
      <c r="DG421">
        <f ca="1"/>
        <v>0.89355295257664191</v>
      </c>
      <c r="DH421" s="73">
        <f ca="1"/>
        <v>0</v>
      </c>
      <c r="DI421" s="30"/>
      <c r="DJ421" s="44">
        <f ca="1"/>
        <v>1.5125366008151244</v>
      </c>
      <c r="DK421" s="25"/>
    </row>
    <row r="422" spans="4:115" ht="24" customHeight="1">
      <c r="E422" s="1">
        <f ca="1"/>
        <v>0.75985447156352537</v>
      </c>
      <c r="F422" s="1">
        <f ca="1"/>
        <v>0.50424085694962173</v>
      </c>
      <c r="G422" s="1">
        <f ca="1"/>
        <v>0.90110960367422366</v>
      </c>
      <c r="H422" s="1">
        <f ca="1"/>
        <v>0.88530923896222813</v>
      </c>
      <c r="K422" s="17">
        <f ca="1"/>
        <v>1.5420946611982533</v>
      </c>
      <c r="L422" s="17">
        <f ca="1"/>
        <v>1.4823608045236567</v>
      </c>
      <c r="M422" s="17">
        <f ca="1"/>
        <v>2.2958519512500737</v>
      </c>
      <c r="N422" s="17">
        <f ca="1"/>
        <v>1.4913733963731777</v>
      </c>
      <c r="O422" s="17">
        <f ca="1"/>
        <v>1.0219112333265572</v>
      </c>
      <c r="P422" s="17">
        <f ca="1"/>
        <v>1.265567777495386</v>
      </c>
      <c r="Q422" s="17">
        <f ca="1"/>
        <v>1.8856205328229807</v>
      </c>
      <c r="R422" s="17">
        <f ca="1"/>
        <v>1.3253411530113284</v>
      </c>
      <c r="S422" s="36">
        <v>0</v>
      </c>
      <c r="T422" s="36">
        <v>1</v>
      </c>
      <c r="U422" s="36">
        <v>1</v>
      </c>
      <c r="AB422" s="29">
        <v>0</v>
      </c>
      <c r="AC422" s="30">
        <v>0</v>
      </c>
      <c r="AD422" s="30">
        <v>0</v>
      </c>
      <c r="AE422" s="46">
        <v>1</v>
      </c>
      <c r="AI422" s="29"/>
      <c r="AJ422" s="30"/>
      <c r="AK422" s="30">
        <v>0</v>
      </c>
      <c r="AL422" s="30">
        <v>0</v>
      </c>
      <c r="AM422" s="30">
        <v>0</v>
      </c>
      <c r="AN422" s="30">
        <v>1</v>
      </c>
      <c r="AO422" s="30"/>
      <c r="AP422" s="30">
        <v>0</v>
      </c>
      <c r="AQ422" s="30"/>
      <c r="AR422" s="30">
        <f ca="1"/>
        <v>1.1415700028310747</v>
      </c>
      <c r="AS422" s="30"/>
      <c r="AT422" s="20">
        <f ca="1"/>
        <v>0.45662800113242991</v>
      </c>
      <c r="AU422" s="30"/>
      <c r="AV422" s="30"/>
      <c r="AW422" s="30">
        <f ca="1"/>
        <v>0.45662800113242991</v>
      </c>
      <c r="AX422" s="30">
        <f ca="1"/>
        <v>0</v>
      </c>
      <c r="AY422" s="30">
        <f ca="1"/>
        <v>0.45662800113242991</v>
      </c>
      <c r="AZ422" s="30">
        <f ca="1"/>
        <v>0</v>
      </c>
      <c r="BA422" s="30"/>
      <c r="BB422" s="30"/>
      <c r="BC422" s="53">
        <f ca="1"/>
        <v>0.45662800113242991</v>
      </c>
      <c r="BD422" s="30">
        <f ca="1"/>
        <v>0</v>
      </c>
      <c r="BE422" s="30">
        <f ca="1"/>
        <v>0.45662800113242991</v>
      </c>
      <c r="BF422" s="54">
        <f ca="1"/>
        <v>1</v>
      </c>
      <c r="BG422" s="30"/>
      <c r="BH422" s="44">
        <f ca="1"/>
        <v>0.45662800113242991</v>
      </c>
      <c r="BI422" s="46"/>
      <c r="BJ422" s="29"/>
      <c r="BK422" s="30"/>
      <c r="BL422" s="30">
        <f ca="1"/>
        <v>0.23288028057753926</v>
      </c>
      <c r="BM422" s="30">
        <f ca="1"/>
        <v>0</v>
      </c>
      <c r="BN422" s="30">
        <f ca="1"/>
        <v>0.22831400056621495</v>
      </c>
      <c r="BO422" s="30">
        <f ca="1"/>
        <v>1</v>
      </c>
      <c r="BP422" s="30"/>
      <c r="BQ422" s="30">
        <f ca="1"/>
        <v>0.23288028057753926</v>
      </c>
      <c r="BR422" s="30"/>
      <c r="BS422" s="30">
        <f ca="1"/>
        <v>1.2723267475241473</v>
      </c>
      <c r="BT422" s="30"/>
      <c r="BU422" s="20">
        <f ca="1"/>
        <v>0.50893069900965893</v>
      </c>
      <c r="BV422" s="30"/>
      <c r="BW422" s="30"/>
      <c r="BX422" s="30">
        <f ca="1"/>
        <v>0.50893069900965893</v>
      </c>
      <c r="BY422" s="30">
        <f ca="1"/>
        <v>0.50893069900965893</v>
      </c>
      <c r="BZ422" s="30">
        <f ca="1"/>
        <v>0</v>
      </c>
      <c r="CA422" s="30">
        <f ca="1"/>
        <v>0</v>
      </c>
      <c r="CB422" s="30"/>
      <c r="CC422" s="30"/>
      <c r="CD422" s="30">
        <f ca="1"/>
        <v>0.74181097958719822</v>
      </c>
      <c r="CE422" s="30">
        <f ca="1"/>
        <v>0.50893069900965893</v>
      </c>
      <c r="CF422" s="30">
        <f ca="1"/>
        <v>0.22831400056621495</v>
      </c>
      <c r="CG422" s="30">
        <f ca="1"/>
        <v>1</v>
      </c>
      <c r="CH422" s="30"/>
      <c r="CI422" s="44">
        <f ca="1"/>
        <v>0.73724469957587391</v>
      </c>
      <c r="CJ422" s="25"/>
      <c r="CK422" s="29"/>
      <c r="CL422" s="30"/>
      <c r="CM422" s="30">
        <f ca="1"/>
        <v>0.74181097958719822</v>
      </c>
      <c r="CN422" s="30">
        <f ca="1"/>
        <v>0.25446534950482946</v>
      </c>
      <c r="CO422" s="30">
        <f ca="1"/>
        <v>0.22831400056621495</v>
      </c>
      <c r="CP422" s="30">
        <f ca="1"/>
        <v>0.5</v>
      </c>
      <c r="CQ422" s="30"/>
      <c r="CR422" s="30">
        <f ca="1"/>
        <v>0.48277935007104444</v>
      </c>
      <c r="CS422" s="30"/>
      <c r="CT422" s="30">
        <f ca="1"/>
        <v>0.72260671163176027</v>
      </c>
      <c r="CU422" s="30"/>
      <c r="CV422" s="20">
        <f ca="1"/>
        <v>0.36130335581588013</v>
      </c>
      <c r="CW422" s="30"/>
      <c r="CX422" s="30"/>
      <c r="CY422" s="30">
        <f ca="1"/>
        <v>0</v>
      </c>
      <c r="CZ422" s="30">
        <f ca="1"/>
        <v>0.36130335581588013</v>
      </c>
      <c r="DA422" s="30">
        <f ca="1"/>
        <v>0.36130335581588013</v>
      </c>
      <c r="DB422" s="30">
        <f ca="1"/>
        <v>0</v>
      </c>
      <c r="DC422" s="30"/>
      <c r="DD422" s="30"/>
      <c r="DE422" s="72">
        <f ca="1"/>
        <v>0.74181097958719822</v>
      </c>
      <c r="DF422">
        <f ca="1"/>
        <v>0.6157687053207096</v>
      </c>
      <c r="DG422">
        <f ca="1"/>
        <v>0.58961735638209511</v>
      </c>
      <c r="DH422" s="73">
        <f ca="1"/>
        <v>0.5</v>
      </c>
      <c r="DI422" s="30"/>
      <c r="DJ422" s="44">
        <f ca="1"/>
        <v>1.3314283359692933</v>
      </c>
      <c r="DK422" s="25"/>
    </row>
    <row r="423" spans="4:115" ht="24" customHeight="1">
      <c r="E423" s="1">
        <f ca="1"/>
        <v>0.71213598222883534</v>
      </c>
      <c r="F423" s="1">
        <f ca="1"/>
        <v>0.74608356003493359</v>
      </c>
      <c r="G423" s="1">
        <f ca="1"/>
        <v>0.35763389885049413</v>
      </c>
      <c r="H423" s="1">
        <f ca="1"/>
        <v>4.9864997915422204E-2</v>
      </c>
      <c r="K423" s="18">
        <f ca="1"/>
        <v>1.1658452376064028</v>
      </c>
      <c r="L423" s="18">
        <f ca="1"/>
        <v>0.69478093456954793</v>
      </c>
      <c r="M423" s="18">
        <f ca="1"/>
        <v>1.6041266495141584</v>
      </c>
      <c r="N423" s="18">
        <f ca="1"/>
        <v>1.1089539921272114</v>
      </c>
      <c r="O423" s="18">
        <f ca="1"/>
        <v>0.48619533909764978</v>
      </c>
      <c r="P423" s="18">
        <f ca="1"/>
        <v>0.98070772095848679</v>
      </c>
      <c r="Q423" s="18">
        <f ca="1"/>
        <v>1.0897136592421621</v>
      </c>
      <c r="R423" s="18">
        <f ca="1"/>
        <v>1.0879170964897422</v>
      </c>
      <c r="S423" s="38">
        <v>0</v>
      </c>
      <c r="T423" s="38">
        <v>0</v>
      </c>
      <c r="U423" s="38">
        <v>0</v>
      </c>
      <c r="AB423" s="29">
        <v>0</v>
      </c>
      <c r="AC423" s="30">
        <v>0</v>
      </c>
      <c r="AD423" s="30">
        <v>0</v>
      </c>
      <c r="AE423" s="46">
        <v>0</v>
      </c>
      <c r="AI423" s="29"/>
      <c r="AJ423" s="30"/>
      <c r="AK423" s="30">
        <v>0</v>
      </c>
      <c r="AL423" s="30">
        <v>0</v>
      </c>
      <c r="AM423" s="30">
        <v>0</v>
      </c>
      <c r="AN423" s="30">
        <v>0</v>
      </c>
      <c r="AO423" s="30"/>
      <c r="AP423" s="30">
        <v>0</v>
      </c>
      <c r="AQ423" s="30"/>
      <c r="AR423" s="30">
        <f ca="1"/>
        <v>1.1781443861341945</v>
      </c>
      <c r="AS423" s="30"/>
      <c r="AT423" s="20">
        <f ca="1"/>
        <v>0.47125775445367779</v>
      </c>
      <c r="AU423" s="30"/>
      <c r="AV423" s="30"/>
      <c r="AW423" s="30">
        <f ca="1"/>
        <v>0.47125775445367779</v>
      </c>
      <c r="AX423" s="30">
        <f ca="1"/>
        <v>0</v>
      </c>
      <c r="AY423" s="30">
        <f ca="1"/>
        <v>0.47125775445367779</v>
      </c>
      <c r="AZ423" s="30">
        <f ca="1"/>
        <v>0</v>
      </c>
      <c r="BA423" s="30"/>
      <c r="BB423" s="30"/>
      <c r="BC423" s="53">
        <f ca="1"/>
        <v>0.47125775445367779</v>
      </c>
      <c r="BD423" s="30">
        <f ca="1"/>
        <v>0</v>
      </c>
      <c r="BE423" s="30">
        <f ca="1"/>
        <v>0.47125775445367779</v>
      </c>
      <c r="BF423" s="54">
        <f ca="1"/>
        <v>0</v>
      </c>
      <c r="BG423" s="30"/>
      <c r="BH423" s="44">
        <f ca="1"/>
        <v>0.47125775445367779</v>
      </c>
      <c r="BI423" s="46"/>
      <c r="BJ423" s="29"/>
      <c r="BK423" s="30"/>
      <c r="BL423" s="30">
        <f ca="1"/>
        <v>0.24034145477137567</v>
      </c>
      <c r="BM423" s="30">
        <f ca="1"/>
        <v>0</v>
      </c>
      <c r="BN423" s="30">
        <f ca="1"/>
        <v>0.2356288772268389</v>
      </c>
      <c r="BO423" s="30">
        <f ca="1"/>
        <v>0</v>
      </c>
      <c r="BP423" s="30"/>
      <c r="BQ423" s="30">
        <f ca="1"/>
        <v>0.24034145477137567</v>
      </c>
      <c r="BR423" s="30"/>
      <c r="BS423" s="30">
        <f ca="1"/>
        <v>1.1088632387866924</v>
      </c>
      <c r="BT423" s="30"/>
      <c r="BU423" s="20">
        <f ca="1"/>
        <v>0.44354529551467697</v>
      </c>
      <c r="BV423" s="30"/>
      <c r="BW423" s="30"/>
      <c r="BX423" s="30">
        <f ca="1"/>
        <v>0.44354529551467697</v>
      </c>
      <c r="BY423" s="30">
        <f ca="1"/>
        <v>0.44354529551467697</v>
      </c>
      <c r="BZ423" s="30">
        <f ca="1"/>
        <v>0</v>
      </c>
      <c r="CA423" s="30">
        <f ca="1"/>
        <v>0</v>
      </c>
      <c r="CB423" s="30"/>
      <c r="CC423" s="30"/>
      <c r="CD423" s="30">
        <f ca="1"/>
        <v>0.68388675028605261</v>
      </c>
      <c r="CE423" s="30">
        <f ca="1"/>
        <v>0.44354529551467697</v>
      </c>
      <c r="CF423" s="30">
        <f ca="1"/>
        <v>0.2356288772268389</v>
      </c>
      <c r="CG423" s="30">
        <f ca="1"/>
        <v>0</v>
      </c>
      <c r="CH423" s="30"/>
      <c r="CI423" s="44">
        <f ca="1"/>
        <v>0.67917417274151592</v>
      </c>
      <c r="CJ423" s="25"/>
      <c r="CK423" s="29"/>
      <c r="CL423" s="30"/>
      <c r="CM423" s="30">
        <f ca="1"/>
        <v>0.68388675028605261</v>
      </c>
      <c r="CN423" s="30">
        <f ca="1"/>
        <v>0.22177264775733849</v>
      </c>
      <c r="CO423" s="30">
        <f ca="1"/>
        <v>0.2356288772268389</v>
      </c>
      <c r="CP423" s="30">
        <f ca="1"/>
        <v>0</v>
      </c>
      <c r="CQ423" s="30"/>
      <c r="CR423" s="30">
        <f ca="1"/>
        <v>0.45740152498417741</v>
      </c>
      <c r="CS423" s="30"/>
      <c r="CT423" s="30">
        <f ca="1"/>
        <v>0.85789947618058537</v>
      </c>
      <c r="CU423" s="30"/>
      <c r="CV423" s="20">
        <f ca="1"/>
        <v>0.42894973809029269</v>
      </c>
      <c r="CW423" s="30"/>
      <c r="CX423" s="30"/>
      <c r="CY423" s="30">
        <f ca="1"/>
        <v>0</v>
      </c>
      <c r="CZ423" s="30">
        <f ca="1"/>
        <v>0.42894973809029269</v>
      </c>
      <c r="DA423" s="30">
        <f ca="1"/>
        <v>0.42894973809029269</v>
      </c>
      <c r="DB423" s="30">
        <f ca="1"/>
        <v>0</v>
      </c>
      <c r="DC423" s="30"/>
      <c r="DD423" s="30"/>
      <c r="DE423" s="72">
        <f ca="1"/>
        <v>0.68388675028605261</v>
      </c>
      <c r="DF423">
        <f ca="1"/>
        <v>0.6507223858476312</v>
      </c>
      <c r="DG423">
        <f ca="1"/>
        <v>0.66457861531713158</v>
      </c>
      <c r="DH423" s="73">
        <f ca="1"/>
        <v>0</v>
      </c>
      <c r="DI423" s="30"/>
      <c r="DJ423" s="44">
        <f ca="1"/>
        <v>1.3484653656031842</v>
      </c>
      <c r="DK423" s="25"/>
    </row>
    <row r="424" spans="4:115" ht="24" customHeight="1" thickBot="1">
      <c r="AB424" s="47">
        <v>0</v>
      </c>
      <c r="AC424" s="48">
        <v>0</v>
      </c>
      <c r="AD424" s="48">
        <v>0</v>
      </c>
      <c r="AE424" s="49">
        <v>0</v>
      </c>
      <c r="AI424" s="29"/>
      <c r="AJ424" s="30"/>
      <c r="AK424" s="30">
        <v>0</v>
      </c>
      <c r="AL424" s="30">
        <v>0</v>
      </c>
      <c r="AM424" s="30">
        <v>0</v>
      </c>
      <c r="AN424" s="30">
        <v>0</v>
      </c>
      <c r="AO424" s="30"/>
      <c r="AP424" s="30">
        <v>0</v>
      </c>
      <c r="AQ424" s="30"/>
      <c r="AR424" s="30">
        <f ca="1"/>
        <v>1.6068627037906924</v>
      </c>
      <c r="AS424" s="30"/>
      <c r="AT424" s="21">
        <f ca="1"/>
        <v>0.64274508151627696</v>
      </c>
      <c r="AU424" s="30"/>
      <c r="AV424" s="30"/>
      <c r="AW424" s="30">
        <f ca="1"/>
        <v>0.64274508151627696</v>
      </c>
      <c r="AX424" s="30">
        <f ca="1"/>
        <v>0</v>
      </c>
      <c r="AY424" s="30">
        <f ca="1"/>
        <v>0.64274508151627696</v>
      </c>
      <c r="AZ424" s="30">
        <f ca="1"/>
        <v>0</v>
      </c>
      <c r="BA424" s="30"/>
      <c r="BB424" s="30"/>
      <c r="BC424" s="55">
        <f ca="1"/>
        <v>0.64274508151627696</v>
      </c>
      <c r="BD424" s="56">
        <f ca="1"/>
        <v>0</v>
      </c>
      <c r="BE424" s="56">
        <f ca="1"/>
        <v>0.64274508151627696</v>
      </c>
      <c r="BF424" s="57">
        <f ca="1"/>
        <v>0</v>
      </c>
      <c r="BG424" s="30"/>
      <c r="BH424" s="45">
        <f ca="1"/>
        <v>0.64274508151627696</v>
      </c>
      <c r="BI424" s="46"/>
      <c r="BJ424" s="29"/>
      <c r="BK424" s="30"/>
      <c r="BL424" s="30">
        <f ca="1"/>
        <v>0.32779999157330125</v>
      </c>
      <c r="BM424" s="30">
        <f ca="1"/>
        <v>0</v>
      </c>
      <c r="BN424" s="30">
        <f ca="1"/>
        <v>0.32137254075813848</v>
      </c>
      <c r="BO424" s="30">
        <f ca="1"/>
        <v>0</v>
      </c>
      <c r="BP424" s="30"/>
      <c r="BQ424" s="30">
        <f ca="1"/>
        <v>0.32779999157330125</v>
      </c>
      <c r="BR424" s="30"/>
      <c r="BS424" s="30">
        <f ca="1"/>
        <v>1.5034149212588226</v>
      </c>
      <c r="BT424" s="30"/>
      <c r="BU424" s="21">
        <f ca="1"/>
        <v>0.60136596850352908</v>
      </c>
      <c r="BV424" s="30"/>
      <c r="BW424" s="30"/>
      <c r="BX424" s="30">
        <f ca="1"/>
        <v>0.60136596850352908</v>
      </c>
      <c r="BY424" s="30">
        <f ca="1"/>
        <v>0.60136596850352908</v>
      </c>
      <c r="BZ424" s="30">
        <f ca="1"/>
        <v>0</v>
      </c>
      <c r="CA424" s="30">
        <f ca="1"/>
        <v>0</v>
      </c>
      <c r="CB424" s="30"/>
      <c r="CC424" s="30"/>
      <c r="CD424" s="30">
        <f ca="1"/>
        <v>0.92916596007683028</v>
      </c>
      <c r="CE424" s="30">
        <f ca="1"/>
        <v>0.60136596850352908</v>
      </c>
      <c r="CF424" s="30">
        <f ca="1"/>
        <v>0.32137254075813848</v>
      </c>
      <c r="CG424" s="30">
        <f ca="1"/>
        <v>0</v>
      </c>
      <c r="CH424" s="30"/>
      <c r="CI424" s="45">
        <f ca="1"/>
        <v>0.92273850926166756</v>
      </c>
      <c r="CJ424" s="25"/>
      <c r="CK424" s="29"/>
      <c r="CL424" s="30"/>
      <c r="CM424" s="30">
        <f ca="1"/>
        <v>0.92916596007683028</v>
      </c>
      <c r="CN424" s="30">
        <f ca="1"/>
        <v>0.30068298425176454</v>
      </c>
      <c r="CO424" s="30">
        <f ca="1"/>
        <v>0.32137254075813848</v>
      </c>
      <c r="CP424" s="30">
        <f ca="1"/>
        <v>0</v>
      </c>
      <c r="CQ424" s="30"/>
      <c r="CR424" s="30">
        <f ca="1"/>
        <v>0.62205552500990302</v>
      </c>
      <c r="CS424" s="30"/>
      <c r="CT424" s="30">
        <f ca="1"/>
        <v>1.0245420321206424</v>
      </c>
      <c r="CU424" s="30"/>
      <c r="CV424" s="21">
        <f ca="1"/>
        <v>0.51227101606032122</v>
      </c>
      <c r="CW424" s="30"/>
      <c r="CX424" s="30"/>
      <c r="CY424" s="30">
        <f ca="1"/>
        <v>0</v>
      </c>
      <c r="CZ424" s="30">
        <f ca="1"/>
        <v>0.51227101606032122</v>
      </c>
      <c r="DA424" s="30">
        <f ca="1"/>
        <v>0.51227101606032122</v>
      </c>
      <c r="DB424" s="30">
        <f ca="1"/>
        <v>0</v>
      </c>
      <c r="DC424" s="30"/>
      <c r="DD424" s="30"/>
      <c r="DE424" s="74">
        <f ca="1"/>
        <v>0.92916596007683028</v>
      </c>
      <c r="DF424" s="75">
        <f ca="1"/>
        <v>0.81295400031208576</v>
      </c>
      <c r="DG424" s="75">
        <f ca="1"/>
        <v>0.8336435568184597</v>
      </c>
      <c r="DH424" s="76">
        <f ca="1"/>
        <v>0</v>
      </c>
      <c r="DI424" s="30"/>
      <c r="DJ424" s="45">
        <f ca="1"/>
        <v>1.76280951689529</v>
      </c>
      <c r="DK424" s="25"/>
    </row>
    <row r="425" spans="4:115" ht="24" customHeight="1" thickBot="1">
      <c r="K425" s="30" t="str" cm="1">
        <f t="array" ref="K425:U425">"k"&amp;_xlfn.ANCHORARRAY(K410)</f>
        <v>k1</v>
      </c>
      <c r="L425" s="30" t="str">
        <v>k2</v>
      </c>
      <c r="M425" s="30" t="str">
        <v>k3</v>
      </c>
      <c r="N425" s="30" t="str">
        <v>k4</v>
      </c>
      <c r="O425" s="30" t="str">
        <v>k5</v>
      </c>
      <c r="P425" s="30" t="str">
        <v>k6</v>
      </c>
      <c r="Q425" s="30" t="str">
        <v>k7</v>
      </c>
      <c r="R425" s="30" t="str">
        <v>k8</v>
      </c>
      <c r="S425" s="30" t="str">
        <v>k9</v>
      </c>
      <c r="T425" s="30" t="str">
        <v>k10</v>
      </c>
      <c r="U425" s="30" t="str">
        <v>k11</v>
      </c>
      <c r="AI425" s="47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9"/>
      <c r="BJ425" s="26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8"/>
      <c r="CK425" s="26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  <c r="DB425" s="27"/>
      <c r="DC425" s="27"/>
      <c r="DD425" s="27"/>
      <c r="DE425" s="27"/>
      <c r="DF425" s="27"/>
      <c r="DG425" s="27"/>
      <c r="DH425" s="27"/>
      <c r="DI425" s="27"/>
      <c r="DJ425" s="27"/>
      <c r="DK425" s="28"/>
    </row>
    <row r="426" spans="4:115" ht="24" customHeight="1">
      <c r="D426" t="s">
        <v>14</v>
      </c>
      <c r="E426" s="1" cm="1">
        <f t="array" aca="1" ref="E426:H429" ca="1">_xlfn.RANDARRAY(4,4)</f>
        <v>0.3733341681896285</v>
      </c>
      <c r="F426" s="1">
        <f ca="1"/>
        <v>0.67092924971921386</v>
      </c>
      <c r="G426" s="1">
        <f ca="1"/>
        <v>0.28862928074361327</v>
      </c>
      <c r="H426" s="1">
        <f ca="1"/>
        <v>0.32145639159756345</v>
      </c>
      <c r="J426" t="s">
        <v>15</v>
      </c>
      <c r="K426" s="16" cm="1">
        <f t="array" aca="1" ref="K426:R429" ca="1">MMULT(_xlfn.ANCHORARRAY(E426),K413:R416)</f>
        <v>0.99109028392114951</v>
      </c>
      <c r="L426" s="16">
        <f ca="1"/>
        <v>0.71917616178957455</v>
      </c>
      <c r="M426" s="16">
        <f ca="1"/>
        <v>1.3511677761593222</v>
      </c>
      <c r="N426" s="16">
        <f ca="1"/>
        <v>0.83991334494099323</v>
      </c>
      <c r="O426" s="16">
        <f ca="1"/>
        <v>0.43988503432184939</v>
      </c>
      <c r="P426" s="16">
        <f ca="1"/>
        <v>0.8967193863767503</v>
      </c>
      <c r="Q426" s="16">
        <f ca="1"/>
        <v>0.8973208401907169</v>
      </c>
      <c r="R426" s="16">
        <f ca="1"/>
        <v>0.78271985882594319</v>
      </c>
      <c r="S426" s="31">
        <v>1</v>
      </c>
      <c r="T426" s="31">
        <v>1</v>
      </c>
      <c r="U426" s="31">
        <v>0</v>
      </c>
    </row>
    <row r="427" spans="4:115" ht="24" customHeight="1">
      <c r="E427" s="1">
        <f ca="1"/>
        <v>0.93706599542366087</v>
      </c>
      <c r="F427" s="1">
        <f ca="1"/>
        <v>0.89039781419509123</v>
      </c>
      <c r="G427" s="1">
        <f ca="1"/>
        <v>0.61933136794148758</v>
      </c>
      <c r="H427" s="1">
        <f ca="1"/>
        <v>0.52932631471197711</v>
      </c>
      <c r="K427" s="17">
        <f ca="1"/>
        <v>1.7421815757943904</v>
      </c>
      <c r="L427" s="17">
        <f ca="1"/>
        <v>1.3179530002648452</v>
      </c>
      <c r="M427" s="17">
        <f ca="1"/>
        <v>2.4030887570262092</v>
      </c>
      <c r="N427" s="17">
        <f ca="1"/>
        <v>1.5751930084691572</v>
      </c>
      <c r="O427" s="17">
        <f ca="1"/>
        <v>0.86002208779514344</v>
      </c>
      <c r="P427" s="17">
        <f ca="1"/>
        <v>1.4045064724013556</v>
      </c>
      <c r="Q427" s="17">
        <f ca="1"/>
        <v>1.7817006603940928</v>
      </c>
      <c r="R427" s="17">
        <f ca="1"/>
        <v>1.50219951923555</v>
      </c>
      <c r="S427" s="34">
        <v>0</v>
      </c>
      <c r="T427" s="34">
        <v>1</v>
      </c>
      <c r="U427" s="34">
        <v>1</v>
      </c>
    </row>
    <row r="428" spans="4:115" ht="24" customHeight="1">
      <c r="E428" s="1">
        <f ca="1"/>
        <v>0.38118810498305633</v>
      </c>
      <c r="F428" s="1">
        <f ca="1"/>
        <v>0.9621734847051655</v>
      </c>
      <c r="G428" s="1">
        <f ca="1"/>
        <v>0.45821168376193855</v>
      </c>
      <c r="H428" s="1">
        <f ca="1"/>
        <v>0.46501897758698374</v>
      </c>
      <c r="K428" s="17">
        <f ca="1"/>
        <v>1.3040869376896718</v>
      </c>
      <c r="L428" s="17">
        <f ca="1"/>
        <v>0.96535468763173027</v>
      </c>
      <c r="M428" s="17">
        <f ca="1"/>
        <v>1.8388191682752699</v>
      </c>
      <c r="N428" s="17">
        <f ca="1"/>
        <v>1.1338232244187156</v>
      </c>
      <c r="O428" s="17">
        <f ca="1"/>
        <v>0.61008398613165404</v>
      </c>
      <c r="P428" s="17">
        <f ca="1"/>
        <v>1.2869631176542036</v>
      </c>
      <c r="Q428" s="17">
        <f ca="1"/>
        <v>1.1746341440621015</v>
      </c>
      <c r="R428" s="17">
        <f ca="1"/>
        <v>1.0157599109387729</v>
      </c>
      <c r="S428" s="34">
        <v>1</v>
      </c>
      <c r="T428" s="34">
        <v>0</v>
      </c>
      <c r="U428" s="34">
        <v>1</v>
      </c>
    </row>
    <row r="429" spans="4:115" ht="24" customHeight="1">
      <c r="E429" s="1">
        <f ca="1"/>
        <v>0.2767897204912515</v>
      </c>
      <c r="F429" s="1">
        <f ca="1"/>
        <v>0.96341354999118822</v>
      </c>
      <c r="G429" s="1">
        <f ca="1"/>
        <v>0.32609698546806554</v>
      </c>
      <c r="H429" s="1">
        <f ca="1"/>
        <v>0.18660890569331912</v>
      </c>
      <c r="K429" s="18">
        <f ca="1"/>
        <v>1.0538365031783405</v>
      </c>
      <c r="L429" s="18">
        <f ca="1"/>
        <v>0.64533277193329008</v>
      </c>
      <c r="M429" s="18">
        <f ca="1"/>
        <v>1.4920567565060117</v>
      </c>
      <c r="N429" s="18">
        <f ca="1"/>
        <v>0.93883792749601735</v>
      </c>
      <c r="O429" s="18">
        <f ca="1"/>
        <v>0.42063575830989663</v>
      </c>
      <c r="P429" s="18">
        <f ca="1"/>
        <v>1.1321930921814614</v>
      </c>
      <c r="Q429" s="18">
        <f ca="1"/>
        <v>0.8326042216299705</v>
      </c>
      <c r="R429" s="18">
        <f ca="1"/>
        <v>0.84575028607726555</v>
      </c>
      <c r="S429" s="37">
        <v>0</v>
      </c>
      <c r="T429" s="37">
        <v>0</v>
      </c>
      <c r="U429" s="37">
        <v>0</v>
      </c>
    </row>
    <row r="430" spans="4:115" ht="24" customHeight="1"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</row>
    <row r="431" spans="4:115" ht="24" customHeight="1"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</row>
    <row r="432" spans="4:115" ht="24" customHeight="1">
      <c r="K432" s="30" t="str" cm="1">
        <f t="array" ref="K432:U432">"v"&amp;_xlfn.ANCHORARRAY(K410)</f>
        <v>v1</v>
      </c>
      <c r="L432" s="30" t="str">
        <v>v2</v>
      </c>
      <c r="M432" s="30" t="str">
        <v>v3</v>
      </c>
      <c r="N432" s="30" t="str">
        <v>v4</v>
      </c>
      <c r="O432" s="30" t="str">
        <v>v5</v>
      </c>
      <c r="P432" s="30" t="str">
        <v>v6</v>
      </c>
      <c r="Q432" s="30" t="str">
        <v>v7</v>
      </c>
      <c r="R432" s="30" t="str">
        <v>v8</v>
      </c>
      <c r="S432" s="30" t="str">
        <v>v9</v>
      </c>
      <c r="T432" s="30" t="str">
        <v>v10</v>
      </c>
      <c r="U432" s="30" t="str">
        <v>v11</v>
      </c>
    </row>
    <row r="433" spans="4:21" ht="24" customHeight="1">
      <c r="D433" t="s">
        <v>17</v>
      </c>
      <c r="E433" s="1" cm="1">
        <f t="array" aca="1" ref="E433:H438" ca="1">_xlfn.RANDARRAY(6,4)</f>
        <v>0.1133283627013677</v>
      </c>
      <c r="F433" s="1">
        <f ca="1"/>
        <v>0.42816532916593886</v>
      </c>
      <c r="G433" s="1">
        <f ca="1"/>
        <v>0.40933790754947563</v>
      </c>
      <c r="H433" s="1">
        <f ca="1"/>
        <v>0.26215422319422954</v>
      </c>
      <c r="J433" t="s">
        <v>88</v>
      </c>
      <c r="K433" s="63" cm="1">
        <f t="array" aca="1" ref="K433:U438" ca="1">MMULT(_xlfn.ANCHORARRAY(E433),_xlfn.ANCHORARRAY(K413))</f>
        <v>0.58174944140867024</v>
      </c>
      <c r="L433" s="63">
        <f ca="1"/>
        <v>0.4914554078493566</v>
      </c>
      <c r="M433" s="63">
        <f ca="1"/>
        <v>0.94909266520413782</v>
      </c>
      <c r="N433" s="63">
        <f ca="1"/>
        <v>0.61244570864879089</v>
      </c>
      <c r="O433" s="63">
        <f ca="1"/>
        <v>0.37493795401493202</v>
      </c>
      <c r="P433" s="63">
        <f ca="1"/>
        <v>0.6848084442874588</v>
      </c>
      <c r="Q433" s="63">
        <f ca="1"/>
        <v>0.61855095695742579</v>
      </c>
      <c r="R433" s="63">
        <f ca="1"/>
        <v>0.49458445475643159</v>
      </c>
      <c r="S433" s="5">
        <f ca="1"/>
        <v>0.75189523749741571</v>
      </c>
      <c r="T433" s="5">
        <f ca="1"/>
        <v>1.000327955579756</v>
      </c>
      <c r="U433" s="5">
        <f ca="1"/>
        <v>0.90052215403513225</v>
      </c>
    </row>
    <row r="434" spans="4:21" ht="24" customHeight="1">
      <c r="E434" s="1">
        <f ca="1"/>
        <v>0.24572722813667092</v>
      </c>
      <c r="F434" s="1">
        <f ca="1"/>
        <v>0.12219667634386555</v>
      </c>
      <c r="G434" s="1">
        <f ca="1"/>
        <v>0.11480108154878521</v>
      </c>
      <c r="H434" s="1">
        <f ca="1"/>
        <v>0.39096301698775782</v>
      </c>
      <c r="K434" s="64">
        <f ca="1"/>
        <v>0.5157512022398496</v>
      </c>
      <c r="L434" s="64">
        <f ca="1"/>
        <v>0.52055034008613044</v>
      </c>
      <c r="M434" s="64">
        <f ca="1"/>
        <v>0.63896105629581668</v>
      </c>
      <c r="N434" s="64">
        <f ca="1"/>
        <v>0.35762688259737307</v>
      </c>
      <c r="O434" s="64">
        <f ca="1"/>
        <v>0.27482993220922886</v>
      </c>
      <c r="P434" s="64">
        <f ca="1"/>
        <v>0.30798280488553786</v>
      </c>
      <c r="Q434" s="64">
        <f ca="1"/>
        <v>0.56820881194095396</v>
      </c>
      <c r="R434" s="64">
        <f ca="1"/>
        <v>0.3513610646929976</v>
      </c>
      <c r="S434" s="6">
        <f ca="1"/>
        <v>0.52495306764862826</v>
      </c>
      <c r="T434" s="6">
        <f ca="1"/>
        <v>0.65514778442790034</v>
      </c>
      <c r="U434" s="6">
        <f ca="1"/>
        <v>0.5371521405229025</v>
      </c>
    </row>
    <row r="435" spans="4:21" ht="24" customHeight="1">
      <c r="E435" s="1">
        <f ca="1"/>
        <v>0.98926084470748044</v>
      </c>
      <c r="F435" s="1">
        <f ca="1"/>
        <v>0.57277258598301084</v>
      </c>
      <c r="G435" s="1">
        <f ca="1"/>
        <v>0.34698850872024689</v>
      </c>
      <c r="H435" s="1">
        <f ca="1"/>
        <v>0.35662555471974433</v>
      </c>
      <c r="K435" s="64">
        <f ca="1"/>
        <v>1.4337040107702836</v>
      </c>
      <c r="L435" s="64">
        <f ca="1"/>
        <v>1.0482794126993793</v>
      </c>
      <c r="M435" s="64">
        <f ca="1"/>
        <v>1.8516562166422375</v>
      </c>
      <c r="N435" s="64">
        <f ca="1"/>
        <v>1.2338513997942258</v>
      </c>
      <c r="O435" s="64">
        <f ca="1"/>
        <v>0.64336869314840683</v>
      </c>
      <c r="P435" s="64">
        <f ca="1"/>
        <v>0.93860051360025754</v>
      </c>
      <c r="Q435" s="64">
        <f ca="1"/>
        <v>1.4762938543151412</v>
      </c>
      <c r="R435" s="64">
        <f ca="1"/>
        <v>1.2606141170278675</v>
      </c>
      <c r="S435" s="6">
        <f ca="1"/>
        <v>1.4663325862607319</v>
      </c>
      <c r="T435" s="6">
        <f ca="1"/>
        <v>1.4047613492004225</v>
      </c>
      <c r="U435" s="6">
        <f ca="1"/>
        <v>1.455765288221784</v>
      </c>
    </row>
    <row r="436" spans="4:21" ht="24" customHeight="1">
      <c r="E436" s="1">
        <f ca="1"/>
        <v>0.36303109576046944</v>
      </c>
      <c r="F436" s="1">
        <f ca="1"/>
        <v>0.59447657063233739</v>
      </c>
      <c r="G436" s="1">
        <f ca="1"/>
        <v>0.12729067464090815</v>
      </c>
      <c r="H436" s="1">
        <f ca="1"/>
        <v>0.85032935121703068</v>
      </c>
      <c r="K436" s="64">
        <f ca="1"/>
        <v>1.2166813162743892</v>
      </c>
      <c r="L436" s="64">
        <f ca="1"/>
        <v>1.1127254227050594</v>
      </c>
      <c r="M436" s="64">
        <f ca="1"/>
        <v>1.4651456232315689</v>
      </c>
      <c r="N436" s="64">
        <f ca="1"/>
        <v>0.75973747282461956</v>
      </c>
      <c r="O436" s="64">
        <f ca="1"/>
        <v>0.52959235474026156</v>
      </c>
      <c r="P436" s="64">
        <f ca="1"/>
        <v>0.87930498103598076</v>
      </c>
      <c r="Q436" s="64">
        <f ca="1"/>
        <v>1.1134519940326806</v>
      </c>
      <c r="R436" s="64">
        <f ca="1"/>
        <v>0.73730414727851168</v>
      </c>
      <c r="S436" s="6">
        <f ca="1"/>
        <v>1.1415700028310747</v>
      </c>
      <c r="T436" s="6">
        <f ca="1"/>
        <v>1.5052070281016865</v>
      </c>
      <c r="U436" s="6">
        <f ca="1"/>
        <v>1.2053860617028047</v>
      </c>
    </row>
    <row r="437" spans="4:21" ht="24" customHeight="1">
      <c r="E437" s="1">
        <f ca="1"/>
        <v>0.54615926119577662</v>
      </c>
      <c r="F437" s="1">
        <f ca="1"/>
        <v>0.18027891880967051</v>
      </c>
      <c r="G437" s="1">
        <f ca="1"/>
        <v>0.76195390202428026</v>
      </c>
      <c r="H437" s="1">
        <f ca="1"/>
        <v>0.33550721026538932</v>
      </c>
      <c r="K437" s="64">
        <f ca="1"/>
        <v>0.81219964992752769</v>
      </c>
      <c r="L437" s="64">
        <f ca="1"/>
        <v>0.77894154701684637</v>
      </c>
      <c r="M437" s="64">
        <f ca="1"/>
        <v>1.3830982935276936</v>
      </c>
      <c r="N437" s="64">
        <f ca="1"/>
        <v>1.008260968425418</v>
      </c>
      <c r="O437" s="64">
        <f ca="1"/>
        <v>0.66507242721190485</v>
      </c>
      <c r="P437" s="64">
        <f ca="1"/>
        <v>0.725584247450065</v>
      </c>
      <c r="Q437" s="64">
        <f ca="1"/>
        <v>1.1718413572846533</v>
      </c>
      <c r="R437" s="64">
        <f ca="1"/>
        <v>0.87256663050129757</v>
      </c>
      <c r="S437" s="6">
        <f ca="1"/>
        <v>1.1781443861341945</v>
      </c>
      <c r="T437" s="6">
        <f ca="1"/>
        <v>1.3492046935580679</v>
      </c>
      <c r="U437" s="6">
        <f ca="1"/>
        <v>1.3153010011647628</v>
      </c>
    </row>
    <row r="438" spans="4:21" ht="24" customHeight="1">
      <c r="E438" s="1">
        <f ca="1"/>
        <v>0.85690240800533957</v>
      </c>
      <c r="F438" s="1">
        <f ca="1"/>
        <v>0.45893006737843267</v>
      </c>
      <c r="G438" s="1">
        <f ca="1"/>
        <v>0.43628793895264062</v>
      </c>
      <c r="H438" s="1">
        <f ca="1"/>
        <v>0.83685146502392471</v>
      </c>
      <c r="K438" s="65">
        <f ca="1"/>
        <v>1.5251775564963546</v>
      </c>
      <c r="L438" s="65">
        <f ca="1"/>
        <v>1.3796684718381007</v>
      </c>
      <c r="M438" s="65">
        <f ca="1"/>
        <v>1.9757799020965749</v>
      </c>
      <c r="N438" s="65">
        <f ca="1"/>
        <v>1.2140585262373125</v>
      </c>
      <c r="O438" s="65">
        <f ca="1"/>
        <v>0.79982343486184049</v>
      </c>
      <c r="P438" s="65">
        <f ca="1"/>
        <v>0.98607058538978587</v>
      </c>
      <c r="Q438" s="65">
        <f ca="1"/>
        <v>1.6764789947884462</v>
      </c>
      <c r="R438" s="65">
        <f ca="1"/>
        <v>1.1916461396265163</v>
      </c>
      <c r="S438" s="7">
        <f ca="1"/>
        <v>1.6068627037906924</v>
      </c>
      <c r="T438" s="7">
        <f ca="1"/>
        <v>1.8312149128321238</v>
      </c>
      <c r="U438" s="7">
        <f ca="1"/>
        <v>1.6465975571305456</v>
      </c>
    </row>
    <row r="442" spans="4:21" ht="24" customHeight="1">
      <c r="E442" t="s">
        <v>109</v>
      </c>
      <c r="F442" s="1" cm="1">
        <f t="array" aca="1" ref="F442:I442" ca="1">_xlfn.RANDARRAY(1,4)</f>
        <v>0.12858074348408044</v>
      </c>
      <c r="G442" s="1">
        <f ca="1"/>
        <v>5.4654245373130017E-2</v>
      </c>
      <c r="H442" s="1">
        <f ca="1"/>
        <v>0.82279747108631507</v>
      </c>
      <c r="I442" s="1">
        <f ca="1"/>
        <v>0.4194064915569149</v>
      </c>
      <c r="K442" s="66" cm="1">
        <f t="array" aca="1" ref="K442:U442" ca="1">MMULT(_xlfn.ANCHORARRAY(F442),_xlfn.ANCHORARRAY(K413))</f>
        <v>0.44031898877419062</v>
      </c>
      <c r="L442" s="66">
        <f ca="1"/>
        <v>0.614662504034722</v>
      </c>
      <c r="M442" s="66">
        <f ca="1"/>
        <v>0.997198084807982</v>
      </c>
      <c r="N442" s="66">
        <f ca="1"/>
        <v>0.72074450463441109</v>
      </c>
      <c r="O442" s="66">
        <f ca="1"/>
        <v>0.58948866099048436</v>
      </c>
      <c r="P442" s="66">
        <f ca="1"/>
        <v>0.60262240799248845</v>
      </c>
      <c r="Q442" s="66">
        <f ca="1"/>
        <v>0.84472980729833225</v>
      </c>
      <c r="R442" s="66">
        <f ca="1"/>
        <v>0.50770995811679542</v>
      </c>
      <c r="S442" s="66">
        <f ca="1"/>
        <v>0.88905343380856061</v>
      </c>
      <c r="T442" s="66">
        <f ca="1"/>
        <v>1.268640526250048</v>
      </c>
      <c r="U442" s="66">
        <f ca="1"/>
        <v>1.1078845448376446</v>
      </c>
    </row>
    <row r="444" spans="4:21" ht="24" customHeight="1">
      <c r="H444" t="s">
        <v>48</v>
      </c>
      <c r="K444" t="str" cm="1">
        <f t="array" ref="K444:U444">"b"&amp;_xlfn.ANCHORARRAY(K410)</f>
        <v>b1</v>
      </c>
      <c r="L444" t="str">
        <v>b2</v>
      </c>
      <c r="M444" t="str">
        <v>b3</v>
      </c>
      <c r="N444" t="str">
        <v>b4</v>
      </c>
      <c r="O444" t="str">
        <v>b5</v>
      </c>
      <c r="P444" t="str">
        <v>b6</v>
      </c>
      <c r="Q444" t="str">
        <v>b7</v>
      </c>
      <c r="R444" t="str">
        <v>b8</v>
      </c>
      <c r="S444" t="str">
        <v>b9</v>
      </c>
      <c r="T444" t="str">
        <v>b10</v>
      </c>
      <c r="U444" t="str">
        <v>b11</v>
      </c>
    </row>
    <row r="445" spans="4:21" ht="24" customHeight="1">
      <c r="I445" t="s">
        <v>110</v>
      </c>
      <c r="K445" s="66" cm="1">
        <f t="array" aca="1" ref="K445:U445" ca="1">_xlfn.LET(_xlpm.x,_xlfn.ANCHORARRAY(K442), 1 / (1+EXP(-_xlpm.x)))</f>
        <v>0.60833503676057854</v>
      </c>
      <c r="L445" s="66">
        <f ca="1"/>
        <v>0.64900364723473047</v>
      </c>
      <c r="M445" s="66">
        <f ca="1"/>
        <v>0.73050733214738517</v>
      </c>
      <c r="N445" s="66">
        <f ca="1"/>
        <v>0.67277094099113832</v>
      </c>
      <c r="O445" s="66">
        <f ca="1"/>
        <v>0.64324781218264093</v>
      </c>
      <c r="P445" s="66">
        <f ca="1"/>
        <v>0.64625604242143297</v>
      </c>
      <c r="Q445" s="66">
        <f ca="1"/>
        <v>0.69946043202002639</v>
      </c>
      <c r="R445" s="66">
        <f ca="1"/>
        <v>0.62426948194817067</v>
      </c>
      <c r="S445" s="66">
        <f ca="1"/>
        <v>0.70869479591573104</v>
      </c>
      <c r="T445" s="66">
        <f ca="1"/>
        <v>0.78050993960622539</v>
      </c>
      <c r="U445" s="66">
        <f ca="1"/>
        <v>0.75173451488817433</v>
      </c>
    </row>
    <row r="448" spans="4:21" ht="24" customHeight="1">
      <c r="E448" t="s">
        <v>111</v>
      </c>
      <c r="F448" s="1" cm="1">
        <f t="array" aca="1" ref="F448:I449" ca="1">_xlfn.RANDARRAY(2,4)</f>
        <v>0.42144669357440012</v>
      </c>
      <c r="G448" s="1">
        <f ca="1"/>
        <v>0.15803034455226239</v>
      </c>
      <c r="H448" s="1">
        <f ca="1"/>
        <v>0.87470055824457349</v>
      </c>
      <c r="I448" s="1">
        <f ca="1"/>
        <v>0.4882275426215712</v>
      </c>
      <c r="K448" s="16" cm="1">
        <f t="array" aca="1" ref="K448:U449" ca="1">MMULT(_xlfn.ANCHORARRAY(F448),_xlfn.ANCHORARRAY(K413))</f>
        <v>0.79181113731799324</v>
      </c>
      <c r="L448" s="16">
        <f ca="1"/>
        <v>0.86383434510385448</v>
      </c>
      <c r="M448" s="16">
        <f ca="1"/>
        <v>1.4248757349648873</v>
      </c>
      <c r="N448" s="16">
        <f ca="1"/>
        <v>1.0116241174925975</v>
      </c>
      <c r="O448" s="16">
        <f ca="1"/>
        <v>0.73435758023542619</v>
      </c>
      <c r="P448" s="16">
        <f ca="1"/>
        <v>0.7846492563631684</v>
      </c>
      <c r="Q448" s="16">
        <f ca="1"/>
        <v>1.2110776766312397</v>
      </c>
      <c r="R448" s="16">
        <f ca="1"/>
        <v>0.82402190811642362</v>
      </c>
      <c r="S448" s="16">
        <f ca="1"/>
        <v>1.2295572747490533</v>
      </c>
      <c r="T448" s="16">
        <f ca="1"/>
        <v>1.5506165811348471</v>
      </c>
      <c r="U448" s="16">
        <f ca="1"/>
        <v>1.4225343538384065</v>
      </c>
    </row>
    <row r="449" spans="6:21" ht="24" customHeight="1">
      <c r="F449" s="1">
        <f ca="1"/>
        <v>0.13054994652965268</v>
      </c>
      <c r="G449" s="1">
        <f ca="1"/>
        <v>0.43050625570490908</v>
      </c>
      <c r="H449" s="1">
        <f ca="1"/>
        <v>0.36644898096528866</v>
      </c>
      <c r="I449" s="1">
        <f ca="1"/>
        <v>0.58522634838531129</v>
      </c>
      <c r="K449" s="18">
        <f ca="1"/>
        <v>0.77810130743630546</v>
      </c>
      <c r="L449" s="18">
        <f ca="1"/>
        <v>0.76957426064007239</v>
      </c>
      <c r="M449" s="18">
        <f ca="1"/>
        <v>1.1251601655214549</v>
      </c>
      <c r="N449" s="18">
        <f ca="1"/>
        <v>0.64210390776385018</v>
      </c>
      <c r="O449" s="18">
        <f ca="1"/>
        <v>0.46969710999138042</v>
      </c>
      <c r="P449" s="18">
        <f ca="1"/>
        <v>0.75094566750878644</v>
      </c>
      <c r="Q449" s="18">
        <f ca="1"/>
        <v>0.81660889501746059</v>
      </c>
      <c r="R449" s="18">
        <f ca="1"/>
        <v>0.53185423531184273</v>
      </c>
      <c r="S449" s="18">
        <f ca="1"/>
        <v>0.90128245671022733</v>
      </c>
      <c r="T449" s="18">
        <f ca="1"/>
        <v>1.2808887629510428</v>
      </c>
      <c r="U449" s="18">
        <f ca="1"/>
        <v>1.0454392783906863</v>
      </c>
    </row>
    <row r="452" spans="6:21" ht="24" customHeight="1">
      <c r="G452" t="s">
        <v>112</v>
      </c>
      <c r="H452" s="1" cm="1">
        <f t="array" aca="1" ref="H452:I455" ca="1">_xlfn.RANDARRAY(4,2)-0.5</f>
        <v>3.479886032906343E-2</v>
      </c>
      <c r="I452" s="1">
        <f ca="1"/>
        <v>-0.22206198639704944</v>
      </c>
      <c r="K452" s="16" cm="1">
        <f t="array" aca="1" ref="K452:U455" ca="1">MMULT(_xlfn.ANCHORARRAY(H452),_xlfn.ANCHORARRAY(K448))</f>
        <v>-0.14523259677292152</v>
      </c>
      <c r="L452" s="16">
        <f ca="1"/>
        <v>-0.14083273827505813</v>
      </c>
      <c r="M452" s="16">
        <f ca="1"/>
        <v>-0.2002712496832125</v>
      </c>
      <c r="N452" s="16">
        <f ca="1"/>
        <v>-0.10738350286121143</v>
      </c>
      <c r="O452" s="16">
        <f ca="1"/>
        <v>-7.8747066383437758E-2</v>
      </c>
      <c r="P452" s="16">
        <f ca="1"/>
        <v>-0.13945158672377395</v>
      </c>
      <c r="Q452" s="16">
        <f ca="1"/>
        <v>-0.13919367042033975</v>
      </c>
      <c r="R452" s="16">
        <f ca="1"/>
        <v>-8.9429584678399787E-2</v>
      </c>
      <c r="S452" s="16">
        <f ca="1"/>
        <v>-0.15735338077130964</v>
      </c>
      <c r="T452" s="16">
        <f ca="1"/>
        <v>-0.23047701322372657</v>
      </c>
      <c r="U452" s="16">
        <f ca="1"/>
        <v>-0.18264974852441657</v>
      </c>
    </row>
    <row r="453" spans="6:21" ht="24" customHeight="1">
      <c r="H453" s="1">
        <f ca="1"/>
        <v>-0.28936983194855381</v>
      </c>
      <c r="I453" s="1">
        <f ca="1"/>
        <v>-0.20989292910383095</v>
      </c>
      <c r="K453" s="17">
        <f ca="1"/>
        <v>-0.39244421829802761</v>
      </c>
      <c r="L453" s="17">
        <f ca="1"/>
        <v>-0.41149579500275124</v>
      </c>
      <c r="M453" s="17">
        <f ca="1"/>
        <v>-0.64847921482661097</v>
      </c>
      <c r="N453" s="17">
        <f ca="1"/>
        <v>-0.42750657086350763</v>
      </c>
      <c r="O453" s="17">
        <f ca="1"/>
        <v>-0.31108703179056696</v>
      </c>
      <c r="P453" s="17">
        <f ca="1"/>
        <v>-0.38467200920361849</v>
      </c>
      <c r="Q453" s="17">
        <f ca="1"/>
        <v>-0.52184977667088439</v>
      </c>
      <c r="R453" s="17">
        <f ca="1"/>
        <v>-0.350079524379457</v>
      </c>
      <c r="S453" s="17">
        <f ca="1"/>
        <v>-0.54496959675406176</v>
      </c>
      <c r="T453" s="17">
        <f ca="1"/>
        <v>-0.71755115381160872</v>
      </c>
      <c r="U453" s="17">
        <f ca="1"/>
        <v>-0.63106883925288082</v>
      </c>
    </row>
    <row r="454" spans="6:21" ht="24" customHeight="1">
      <c r="H454" s="1">
        <f ca="1"/>
        <v>0.24986274816316212</v>
      </c>
      <c r="I454" s="1">
        <f ca="1"/>
        <v>1.4238273015505731E-2</v>
      </c>
      <c r="K454" s="17">
        <f ca="1"/>
        <v>0.2089229256454728</v>
      </c>
      <c r="L454" s="17">
        <f ca="1"/>
        <v>0.22679743185407381</v>
      </c>
      <c r="M454" s="17">
        <f ca="1"/>
        <v>0.37204370455219826</v>
      </c>
      <c r="N454" s="17">
        <f ca="1"/>
        <v>0.26190963284789881</v>
      </c>
      <c r="O454" s="17">
        <f ca="1"/>
        <v>0.1901762788187247</v>
      </c>
      <c r="P454" s="17">
        <f ca="1"/>
        <v>0.20674678897288407</v>
      </c>
      <c r="Q454" s="17">
        <f ca="1"/>
        <v>0.31423029691628795</v>
      </c>
      <c r="R454" s="17">
        <f ca="1"/>
        <v>0.21346506431544532</v>
      </c>
      <c r="S454" s="17">
        <f ca="1"/>
        <v>0.32005326537553258</v>
      </c>
      <c r="T454" s="17">
        <f ca="1"/>
        <v>0.40567896421911009</v>
      </c>
      <c r="U454" s="17">
        <f ca="1"/>
        <v>0.37032359287343225</v>
      </c>
    </row>
    <row r="455" spans="6:21" ht="24" customHeight="1">
      <c r="H455" s="1">
        <f ca="1"/>
        <v>0.47295779987945163</v>
      </c>
      <c r="I455" s="1">
        <f ca="1"/>
        <v>-7.1656837746744362E-2</v>
      </c>
      <c r="K455" s="18">
        <f ca="1"/>
        <v>0.31873697428847148</v>
      </c>
      <c r="L455" s="18">
        <f ca="1"/>
        <v>0.35341193339186955</v>
      </c>
      <c r="M455" s="18">
        <f ca="1"/>
        <v>0.59328067329073886</v>
      </c>
      <c r="N455" s="18">
        <f ca="1"/>
        <v>0.43244438137910607</v>
      </c>
      <c r="O455" s="18">
        <f ca="1"/>
        <v>0.31366313587217798</v>
      </c>
      <c r="P455" s="18">
        <f ca="1"/>
        <v>0.31729559411327424</v>
      </c>
      <c r="Q455" s="18">
        <f ca="1"/>
        <v>0.51427302232981476</v>
      </c>
      <c r="R455" s="18">
        <f ca="1"/>
        <v>0.35161659607055185</v>
      </c>
      <c r="S455" s="18">
        <f ca="1"/>
        <v>0.51694565272661475</v>
      </c>
      <c r="T455" s="18">
        <f ca="1"/>
        <v>0.6415917684117235</v>
      </c>
      <c r="U455" s="18">
        <f ca="1"/>
        <v>0.59788584549863522</v>
      </c>
    </row>
    <row r="457" spans="6:21" ht="24" customHeight="1">
      <c r="H457" t="s">
        <v>113</v>
      </c>
      <c r="I457" t="s">
        <v>114</v>
      </c>
      <c r="K457" s="16" cm="1">
        <f t="array" aca="1" ref="K457:U460" ca="1">I458*_xlfn.ANCHORARRAY(K452)</f>
        <v>-0.23944807149853051</v>
      </c>
      <c r="L457" s="16">
        <f ca="1"/>
        <v>-0.23219393120503243</v>
      </c>
      <c r="M457" s="16">
        <f ca="1"/>
        <v>-0.33019146926240878</v>
      </c>
      <c r="N457" s="16">
        <f ca="1"/>
        <v>-0.17704546528956736</v>
      </c>
      <c r="O457" s="16">
        <f ca="1"/>
        <v>-0.12983196335160885</v>
      </c>
      <c r="P457" s="16">
        <f ca="1"/>
        <v>-0.2299167972643697</v>
      </c>
      <c r="Q457" s="16">
        <f ca="1"/>
        <v>-0.2294915651688374</v>
      </c>
      <c r="R457" s="16">
        <f ca="1"/>
        <v>-0.14744445848915602</v>
      </c>
      <c r="S457" s="16">
        <f ca="1"/>
        <v>-0.25943186589423473</v>
      </c>
      <c r="T457" s="16">
        <f ca="1"/>
        <v>-0.37999235410939275</v>
      </c>
      <c r="U457" s="16">
        <f ca="1"/>
        <v>-0.30113852548023495</v>
      </c>
    </row>
    <row r="458" spans="6:21" ht="24" customHeight="1">
      <c r="H458" s="1">
        <v>0.5</v>
      </c>
      <c r="I458">
        <f>EXP(H458)</f>
        <v>1.6487212707001282</v>
      </c>
      <c r="K458" s="17">
        <f ca="1"/>
        <v>-0.64703113027124259</v>
      </c>
      <c r="L458" s="17">
        <f ca="1"/>
        <v>-0.67844187002469547</v>
      </c>
      <c r="M458" s="17">
        <f ca="1"/>
        <v>-1.0691614750915515</v>
      </c>
      <c r="N458" s="17">
        <f ca="1"/>
        <v>-0.70483917674673668</v>
      </c>
      <c r="O458" s="17">
        <f ca="1"/>
        <v>-0.51289580635207477</v>
      </c>
      <c r="P458" s="17">
        <f ca="1"/>
        <v>-0.63421692381696126</v>
      </c>
      <c r="Q458" s="17">
        <f ca="1"/>
        <v>-0.86038482690739859</v>
      </c>
      <c r="R458" s="17">
        <f ca="1"/>
        <v>-0.57718355828099488</v>
      </c>
      <c r="S458" s="17">
        <f ca="1"/>
        <v>-0.89850296605329316</v>
      </c>
      <c r="T458" s="17">
        <f ca="1"/>
        <v>-1.1830418501046187</v>
      </c>
      <c r="U458" s="17">
        <f ca="1"/>
        <v>-1.0404566185522646</v>
      </c>
    </row>
    <row r="459" spans="6:21" ht="24" customHeight="1">
      <c r="K459" s="17">
        <f ca="1"/>
        <v>0.34445567144859229</v>
      </c>
      <c r="L459" s="17">
        <f ca="1"/>
        <v>0.37392575003797429</v>
      </c>
      <c r="M459" s="17">
        <f ca="1"/>
        <v>0.61339636932528341</v>
      </c>
      <c r="N459" s="17">
        <f ca="1"/>
        <v>0.43181598267759175</v>
      </c>
      <c r="O459" s="17">
        <f ca="1"/>
        <v>0.31354767607102968</v>
      </c>
      <c r="P459" s="17">
        <f ca="1"/>
        <v>0.34086782862854464</v>
      </c>
      <c r="Q459" s="17">
        <f ca="1"/>
        <v>0.51807817442430082</v>
      </c>
      <c r="R459" s="17">
        <f ca="1"/>
        <v>0.35194439208824557</v>
      </c>
      <c r="S459" s="17">
        <f ca="1"/>
        <v>0.5276786263816734</v>
      </c>
      <c r="T459" s="17">
        <f ca="1"/>
        <v>0.668851537383643</v>
      </c>
      <c r="U459" s="17">
        <f ca="1"/>
        <v>0.61056038461252216</v>
      </c>
    </row>
    <row r="460" spans="6:21" ht="24" customHeight="1">
      <c r="K460" s="18">
        <f ca="1"/>
        <v>0.52550842926800279</v>
      </c>
      <c r="L460" s="18">
        <f ca="1"/>
        <v>0.5826777719024322</v>
      </c>
      <c r="M460" s="18">
        <f ca="1"/>
        <v>0.97815446554973462</v>
      </c>
      <c r="N460" s="18">
        <f ca="1"/>
        <v>0.71298024997449061</v>
      </c>
      <c r="O460" s="18">
        <f ca="1"/>
        <v>0.51714308394696429</v>
      </c>
      <c r="P460" s="18">
        <f ca="1"/>
        <v>0.52313199511398967</v>
      </c>
      <c r="Q460" s="18">
        <f ca="1"/>
        <v>0.84789287086240761</v>
      </c>
      <c r="R460" s="18">
        <f ca="1"/>
        <v>0.5797177610726939</v>
      </c>
      <c r="S460" s="18">
        <f ca="1"/>
        <v>0.85229929344633149</v>
      </c>
      <c r="T460" s="18">
        <f ca="1"/>
        <v>1.0578059956865191</v>
      </c>
      <c r="U460" s="18">
        <f ca="1"/>
        <v>0.98574711092413037</v>
      </c>
    </row>
    <row r="462" spans="6:21" ht="24" customHeight="1">
      <c r="I462" t="s">
        <v>110</v>
      </c>
      <c r="K462" s="16" cm="1">
        <f t="array" aca="1" ref="K462:U465" ca="1">_xlfn.LET(_xlpm.x,_xlfn.ANCHORARRAY(K457), 1/ (1+EXP(-_xlpm.x)))</f>
        <v>0.44042236931513046</v>
      </c>
      <c r="L462" s="16">
        <f ca="1"/>
        <v>0.44221092100162035</v>
      </c>
      <c r="M462" s="16">
        <f ca="1"/>
        <v>0.41819403646659942</v>
      </c>
      <c r="N462" s="16">
        <f ca="1"/>
        <v>0.45585388716216918</v>
      </c>
      <c r="O462" s="16">
        <f ca="1"/>
        <v>0.46758752601283654</v>
      </c>
      <c r="P462" s="16">
        <f ca="1"/>
        <v>0.44277267350139116</v>
      </c>
      <c r="Q462" s="16">
        <f ca="1"/>
        <v>0.44287759145582389</v>
      </c>
      <c r="R462" s="16">
        <f ca="1"/>
        <v>0.4632055201665326</v>
      </c>
      <c r="S462" s="16">
        <f ca="1"/>
        <v>0.43550337326925004</v>
      </c>
      <c r="T462" s="16">
        <f ca="1"/>
        <v>0.4061287411630255</v>
      </c>
      <c r="U462" s="16">
        <f ca="1"/>
        <v>0.42527918478878562</v>
      </c>
    </row>
    <row r="463" spans="6:21" ht="24" customHeight="1">
      <c r="K463" s="17">
        <f ca="1"/>
        <v>0.34365887685155672</v>
      </c>
      <c r="L463" s="17">
        <f ca="1"/>
        <v>0.33660914973684286</v>
      </c>
      <c r="M463" s="17">
        <f ca="1"/>
        <v>0.25556258112744057</v>
      </c>
      <c r="N463" s="17">
        <f ca="1"/>
        <v>0.33074019466044041</v>
      </c>
      <c r="O463" s="17">
        <f ca="1"/>
        <v>0.37451492665342406</v>
      </c>
      <c r="P463" s="17">
        <f ca="1"/>
        <v>0.34655497900982296</v>
      </c>
      <c r="Q463" s="17">
        <f ca="1"/>
        <v>0.29725895055643659</v>
      </c>
      <c r="R463" s="17">
        <f ca="1"/>
        <v>0.35958091402213538</v>
      </c>
      <c r="S463" s="17">
        <f ca="1"/>
        <v>0.28935823543691197</v>
      </c>
      <c r="T463" s="17">
        <f ca="1"/>
        <v>0.23450570434862092</v>
      </c>
      <c r="U463" s="17">
        <f ca="1"/>
        <v>0.26106189866755264</v>
      </c>
    </row>
    <row r="464" spans="6:21" ht="24" customHeight="1">
      <c r="K464" s="17">
        <f ca="1"/>
        <v>0.58527245115298288</v>
      </c>
      <c r="L464" s="17">
        <f ca="1"/>
        <v>0.59240723636011727</v>
      </c>
      <c r="M464" s="17">
        <f ca="1"/>
        <v>0.64871517000500523</v>
      </c>
      <c r="N464" s="17">
        <f ca="1"/>
        <v>0.60630722485022603</v>
      </c>
      <c r="O464" s="17">
        <f ca="1"/>
        <v>0.57775097157571864</v>
      </c>
      <c r="P464" s="17">
        <f ca="1"/>
        <v>0.58440131347070112</v>
      </c>
      <c r="Q464" s="17">
        <f ca="1"/>
        <v>0.62669826951832441</v>
      </c>
      <c r="R464" s="17">
        <f ca="1"/>
        <v>0.58708900938747621</v>
      </c>
      <c r="S464" s="17">
        <f ca="1"/>
        <v>0.62894152587968444</v>
      </c>
      <c r="T464" s="17">
        <f ca="1"/>
        <v>0.66124595153117127</v>
      </c>
      <c r="U464" s="17">
        <f ca="1"/>
        <v>0.64806862278649013</v>
      </c>
    </row>
    <row r="465" spans="7:22" ht="24" customHeight="1">
      <c r="K465" s="18">
        <f ca="1"/>
        <v>0.62843491655365336</v>
      </c>
      <c r="L465" s="18">
        <f ca="1"/>
        <v>0.64168332858399668</v>
      </c>
      <c r="M465" s="18">
        <f ca="1"/>
        <v>0.72674186852078293</v>
      </c>
      <c r="N465" s="18">
        <f ca="1"/>
        <v>0.67105935136752137</v>
      </c>
      <c r="O465" s="18">
        <f ca="1"/>
        <v>0.62647948148869859</v>
      </c>
      <c r="P465" s="18">
        <f ca="1"/>
        <v>0.62787983939295577</v>
      </c>
      <c r="Q465" s="18">
        <f ca="1"/>
        <v>0.70012493732830294</v>
      </c>
      <c r="R465" s="18">
        <f ca="1"/>
        <v>0.64100246057598409</v>
      </c>
      <c r="S465" s="18">
        <f ca="1"/>
        <v>0.70104924920529621</v>
      </c>
      <c r="T465" s="18">
        <f ca="1"/>
        <v>0.74227104502732322</v>
      </c>
      <c r="U465" s="18">
        <f ca="1"/>
        <v>0.72824707917246589</v>
      </c>
    </row>
    <row r="467" spans="7:22" ht="24" customHeight="1">
      <c r="H467" t="s">
        <v>115</v>
      </c>
      <c r="I467">
        <v>-5</v>
      </c>
      <c r="K467" s="16" cm="1">
        <f t="array" aca="1" ref="K467:U470" ca="1">I467*_xlfn.ANCHORARRAY(K462)</f>
        <v>-2.2021118465756522</v>
      </c>
      <c r="L467" s="16">
        <f ca="1"/>
        <v>-2.2110546050081017</v>
      </c>
      <c r="M467" s="16">
        <f ca="1"/>
        <v>-2.0909701823329971</v>
      </c>
      <c r="N467" s="16">
        <f ca="1"/>
        <v>-2.2792694358108458</v>
      </c>
      <c r="O467" s="16">
        <f ca="1"/>
        <v>-2.3379376300641828</v>
      </c>
      <c r="P467" s="16">
        <f ca="1"/>
        <v>-2.2138633675069559</v>
      </c>
      <c r="Q467" s="16">
        <f ca="1"/>
        <v>-2.2143879572791194</v>
      </c>
      <c r="R467" s="16">
        <f ca="1"/>
        <v>-2.3160276008326628</v>
      </c>
      <c r="S467" s="16">
        <f ca="1"/>
        <v>-2.1775168663462501</v>
      </c>
      <c r="T467" s="16">
        <f ca="1"/>
        <v>-2.0306437058151277</v>
      </c>
      <c r="U467" s="16">
        <f ca="1"/>
        <v>-2.1263959239439281</v>
      </c>
    </row>
    <row r="468" spans="7:22" ht="24" customHeight="1">
      <c r="K468" s="17">
        <f ca="1"/>
        <v>-1.7182943842577836</v>
      </c>
      <c r="L468" s="17">
        <f ca="1"/>
        <v>-1.6830457486842143</v>
      </c>
      <c r="M468" s="17">
        <f ca="1"/>
        <v>-1.277812905637203</v>
      </c>
      <c r="N468" s="17">
        <f ca="1"/>
        <v>-1.6537009733022021</v>
      </c>
      <c r="O468" s="17">
        <f ca="1"/>
        <v>-1.8725746332671203</v>
      </c>
      <c r="P468" s="17">
        <f ca="1"/>
        <v>-1.7327748950491149</v>
      </c>
      <c r="Q468" s="17">
        <f ca="1"/>
        <v>-1.4862947527821828</v>
      </c>
      <c r="R468" s="17">
        <f ca="1"/>
        <v>-1.7979045701106768</v>
      </c>
      <c r="S468" s="17">
        <f ca="1"/>
        <v>-1.4467911771845599</v>
      </c>
      <c r="T468" s="17">
        <f ca="1"/>
        <v>-1.1725285217431045</v>
      </c>
      <c r="U468" s="17">
        <f ca="1"/>
        <v>-1.3053094933377631</v>
      </c>
    </row>
    <row r="469" spans="7:22" ht="24" customHeight="1">
      <c r="K469" s="17">
        <f ca="1"/>
        <v>-2.9263622557649143</v>
      </c>
      <c r="L469" s="17">
        <f ca="1"/>
        <v>-2.9620361818005865</v>
      </c>
      <c r="M469" s="17">
        <f ca="1"/>
        <v>-3.2435758500250262</v>
      </c>
      <c r="N469" s="17">
        <f ca="1"/>
        <v>-3.0315361242511303</v>
      </c>
      <c r="O469" s="17">
        <f ca="1"/>
        <v>-2.8887548578785931</v>
      </c>
      <c r="P469" s="17">
        <f ca="1"/>
        <v>-2.9220065673535056</v>
      </c>
      <c r="Q469" s="17">
        <f ca="1"/>
        <v>-3.133491347591622</v>
      </c>
      <c r="R469" s="17">
        <f ca="1"/>
        <v>-2.9354450469373812</v>
      </c>
      <c r="S469" s="17">
        <f ca="1"/>
        <v>-3.1447076293984222</v>
      </c>
      <c r="T469" s="17">
        <f ca="1"/>
        <v>-3.3062297576558564</v>
      </c>
      <c r="U469" s="17">
        <f ca="1"/>
        <v>-3.2403431139324508</v>
      </c>
    </row>
    <row r="470" spans="7:22" ht="24" customHeight="1">
      <c r="K470" s="18">
        <f ca="1"/>
        <v>-3.1421745827682668</v>
      </c>
      <c r="L470" s="18">
        <f ca="1"/>
        <v>-3.2084166429199836</v>
      </c>
      <c r="M470" s="18">
        <f ca="1"/>
        <v>-3.6337093426039146</v>
      </c>
      <c r="N470" s="18">
        <f ca="1"/>
        <v>-3.3552967568376069</v>
      </c>
      <c r="O470" s="18">
        <f ca="1"/>
        <v>-3.1323974074434928</v>
      </c>
      <c r="P470" s="18">
        <f ca="1"/>
        <v>-3.1393991969647788</v>
      </c>
      <c r="Q470" s="18">
        <f ca="1"/>
        <v>-3.5006246866415145</v>
      </c>
      <c r="R470" s="18">
        <f ca="1"/>
        <v>-3.2050123028799202</v>
      </c>
      <c r="S470" s="18">
        <f ca="1"/>
        <v>-3.505246246026481</v>
      </c>
      <c r="T470" s="18">
        <f ca="1"/>
        <v>-3.7113552251366162</v>
      </c>
      <c r="U470" s="18">
        <f ca="1"/>
        <v>-3.6412353958623296</v>
      </c>
    </row>
    <row r="472" spans="7:22" ht="24" customHeight="1">
      <c r="G472" t="s">
        <v>97</v>
      </c>
      <c r="K472" t="str" cm="1">
        <f t="array" ref="K472:U472">"a"&amp;_xlfn.ANCHORARRAY(K410)</f>
        <v>a1</v>
      </c>
      <c r="L472" t="str">
        <v>a2</v>
      </c>
      <c r="M472" t="str">
        <v>a3</v>
      </c>
      <c r="N472" t="str">
        <v>a4</v>
      </c>
      <c r="O472" t="str">
        <v>a5</v>
      </c>
      <c r="P472" t="str">
        <v>a6</v>
      </c>
      <c r="Q472" t="str">
        <v>a7</v>
      </c>
      <c r="R472" t="str">
        <v>a8</v>
      </c>
      <c r="S472" t="str">
        <v>a9</v>
      </c>
      <c r="T472" t="str">
        <v>a10</v>
      </c>
      <c r="U472" t="str">
        <v>a11</v>
      </c>
      <c r="V472" s="68"/>
    </row>
    <row r="473" spans="7:22" ht="24" customHeight="1">
      <c r="I473" t="s">
        <v>116</v>
      </c>
      <c r="K473" s="16" cm="1">
        <f t="array" aca="1" ref="K473:U476" ca="1">EXP(_xlfn.ANCHORARRAY(K467))</f>
        <v>0.11056940600321045</v>
      </c>
      <c r="L473" s="16">
        <f ca="1"/>
        <v>0.10958501864483218</v>
      </c>
      <c r="M473" s="16">
        <f ca="1"/>
        <v>0.12356719493513611</v>
      </c>
      <c r="N473" s="16">
        <f ca="1"/>
        <v>0.10235895919649793</v>
      </c>
      <c r="O473" s="16">
        <f ca="1"/>
        <v>9.6526506455003241E-2</v>
      </c>
      <c r="P473" s="16">
        <f ca="1"/>
        <v>0.10927765221574759</v>
      </c>
      <c r="Q473" s="16">
        <f ca="1"/>
        <v>0.10922034131074077</v>
      </c>
      <c r="R473" s="16">
        <f ca="1"/>
        <v>9.8664743918095849E-2</v>
      </c>
      <c r="S473" s="16">
        <f ca="1"/>
        <v>0.11332257666246263</v>
      </c>
      <c r="T473" s="16">
        <f ca="1"/>
        <v>0.13125100691386737</v>
      </c>
      <c r="U473" s="16">
        <f ca="1"/>
        <v>0.11926636523625499</v>
      </c>
      <c r="V473" s="68"/>
    </row>
    <row r="474" spans="7:22" ht="24" customHeight="1">
      <c r="K474" s="17">
        <f ca="1"/>
        <v>0.17937182656332465</v>
      </c>
      <c r="L474" s="17">
        <f ca="1"/>
        <v>0.18580719132716408</v>
      </c>
      <c r="M474" s="17">
        <f ca="1"/>
        <v>0.27864605972999329</v>
      </c>
      <c r="N474" s="17">
        <f ca="1"/>
        <v>0.19134045068849045</v>
      </c>
      <c r="O474" s="17">
        <f ca="1"/>
        <v>0.15372736029262846</v>
      </c>
      <c r="P474" s="17">
        <f ca="1"/>
        <v>0.17679314625621981</v>
      </c>
      <c r="Q474" s="17">
        <f ca="1"/>
        <v>0.22620926591133295</v>
      </c>
      <c r="R474" s="17">
        <f ca="1"/>
        <v>0.16564562360561039</v>
      </c>
      <c r="S474" s="17">
        <f ca="1"/>
        <v>0.23532419151041614</v>
      </c>
      <c r="T474" s="17">
        <f ca="1"/>
        <v>0.3095831630239026</v>
      </c>
      <c r="U474" s="17">
        <f ca="1"/>
        <v>0.27108862193856254</v>
      </c>
      <c r="V474" s="68"/>
    </row>
    <row r="475" spans="7:22" ht="24" customHeight="1">
      <c r="K475" s="17">
        <f ca="1"/>
        <v>5.3591636648075015E-2</v>
      </c>
      <c r="L475" s="17">
        <f ca="1"/>
        <v>5.1713511785336251E-2</v>
      </c>
      <c r="M475" s="17">
        <f ca="1"/>
        <v>3.9024100974088545E-2</v>
      </c>
      <c r="N475" s="17">
        <f ca="1"/>
        <v>4.8241476278123231E-2</v>
      </c>
      <c r="O475" s="17">
        <f ca="1"/>
        <v>5.5645455994734326E-2</v>
      </c>
      <c r="P475" s="17">
        <f ca="1"/>
        <v>5.3825574228519905E-2</v>
      </c>
      <c r="Q475" s="17">
        <f ca="1"/>
        <v>4.3565429366002849E-2</v>
      </c>
      <c r="R475" s="17">
        <f ca="1"/>
        <v>5.3107078903425281E-2</v>
      </c>
      <c r="S475" s="17">
        <f ca="1"/>
        <v>4.3079517390194576E-2</v>
      </c>
      <c r="T475" s="17">
        <f ca="1"/>
        <v>3.6654108438475462E-2</v>
      </c>
      <c r="U475" s="17">
        <f ca="1"/>
        <v>3.9150459725993209E-2</v>
      </c>
      <c r="V475" s="68"/>
    </row>
    <row r="476" spans="7:22" ht="24" customHeight="1">
      <c r="K476" s="18">
        <f ca="1"/>
        <v>4.3188778139413804E-2</v>
      </c>
      <c r="L476" s="18">
        <f ca="1"/>
        <v>4.0420562815501881E-2</v>
      </c>
      <c r="M476" s="18">
        <f ca="1"/>
        <v>2.6418008992069246E-2</v>
      </c>
      <c r="N476" s="18">
        <f ca="1"/>
        <v>3.4899012097453969E-2</v>
      </c>
      <c r="O476" s="18">
        <f ca="1"/>
        <v>4.3613113415249441E-2</v>
      </c>
      <c r="P476" s="18">
        <f ca="1"/>
        <v>4.3308810151655094E-2</v>
      </c>
      <c r="Q476" s="18">
        <f ca="1"/>
        <v>3.0178525411072996E-2</v>
      </c>
      <c r="R476" s="18">
        <f ca="1"/>
        <v>4.0558402649644942E-2</v>
      </c>
      <c r="S476" s="18">
        <f ca="1"/>
        <v>3.003937535652847E-2</v>
      </c>
      <c r="T476" s="18">
        <f ca="1"/>
        <v>2.4444373184822014E-2</v>
      </c>
      <c r="U476" s="18">
        <f ca="1"/>
        <v>2.6219931953531429E-2</v>
      </c>
    </row>
    <row r="481" spans="1:115" s="86" customFormat="1" ht="48" thickBot="1">
      <c r="A481" s="86" t="s">
        <v>117</v>
      </c>
    </row>
    <row r="482" spans="1:115" ht="24" customHeight="1" thickTop="1"/>
    <row r="485" spans="1:115" ht="24" customHeight="1">
      <c r="AG485" s="80" t="s">
        <v>24</v>
      </c>
    </row>
    <row r="487" spans="1:115" ht="24" customHeight="1" thickBot="1"/>
    <row r="488" spans="1:115" ht="24" customHeight="1">
      <c r="AB488" t="s">
        <v>97</v>
      </c>
      <c r="AI488" s="22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4"/>
      <c r="BJ488" s="22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4"/>
      <c r="CK488" s="22"/>
      <c r="CL488" s="23"/>
      <c r="CM488" s="23"/>
      <c r="CN488" s="23"/>
      <c r="CO488" s="23"/>
      <c r="CP488" s="23"/>
      <c r="CQ488" s="23"/>
      <c r="CR488" s="23"/>
      <c r="CS488" s="23"/>
      <c r="CT488" s="23"/>
      <c r="CU488" s="23"/>
      <c r="CV488" s="23"/>
      <c r="CW488" s="23"/>
      <c r="CX488" s="23"/>
      <c r="CY488" s="23"/>
      <c r="CZ488" s="23"/>
      <c r="DA488" s="23"/>
      <c r="DB488" s="23"/>
      <c r="DC488" s="23"/>
      <c r="DD488" s="23"/>
      <c r="DE488" s="23"/>
      <c r="DF488" s="23"/>
      <c r="DG488" s="23"/>
      <c r="DH488" s="23"/>
      <c r="DI488" s="23"/>
      <c r="DJ488" s="23"/>
      <c r="DK488" s="24"/>
    </row>
    <row r="489" spans="1:115" ht="24" customHeight="1">
      <c r="AB489" t="s">
        <v>98</v>
      </c>
      <c r="AC489" t="s">
        <v>99</v>
      </c>
      <c r="AD489" t="s">
        <v>100</v>
      </c>
      <c r="AI489" s="29" t="s">
        <v>36</v>
      </c>
      <c r="AJ489" s="30">
        <v>9</v>
      </c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46"/>
      <c r="BJ489" s="29" t="s">
        <v>36</v>
      </c>
      <c r="BK489" s="30">
        <v>10</v>
      </c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25"/>
      <c r="CK489" s="29" t="s">
        <v>36</v>
      </c>
      <c r="CL489" s="30">
        <v>11</v>
      </c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25"/>
    </row>
    <row r="490" spans="1:115" ht="24" customHeight="1">
      <c r="AB490" s="63">
        <v>1</v>
      </c>
      <c r="AC490" s="63">
        <v>0.51</v>
      </c>
      <c r="AD490" s="63">
        <v>1</v>
      </c>
      <c r="AI490" s="29"/>
      <c r="AJ490" s="30"/>
      <c r="AK490" s="30"/>
      <c r="AL490" s="30"/>
      <c r="AM490" s="30"/>
      <c r="AN490" s="30"/>
      <c r="AO490" s="30"/>
      <c r="AP490" s="30"/>
      <c r="AQ490" s="30"/>
      <c r="AR490" s="30"/>
      <c r="AS490" s="30"/>
      <c r="AT490" s="30"/>
      <c r="AU490" s="30"/>
      <c r="AV490" s="30"/>
      <c r="AW490" s="30"/>
      <c r="AX490" s="30"/>
      <c r="AY490" s="30"/>
      <c r="AZ490" s="30"/>
      <c r="BA490" s="30"/>
      <c r="BB490" s="30"/>
      <c r="BC490" s="30"/>
      <c r="BD490" s="30"/>
      <c r="BE490" s="30"/>
      <c r="BF490" s="30"/>
      <c r="BG490" s="30"/>
      <c r="BH490" s="30"/>
      <c r="BI490" s="46"/>
      <c r="BJ490" s="29"/>
      <c r="BK490" s="30"/>
      <c r="BL490" s="30"/>
      <c r="BM490" s="30"/>
      <c r="BN490" s="30"/>
      <c r="BO490" s="30"/>
      <c r="BP490" s="30"/>
      <c r="BQ490" s="30"/>
      <c r="BR490" s="30"/>
      <c r="BS490" s="30"/>
      <c r="BT490" s="30"/>
      <c r="BU490" s="30"/>
      <c r="BV490" s="30"/>
      <c r="BW490" s="30"/>
      <c r="BX490" s="30"/>
      <c r="BY490" s="30"/>
      <c r="BZ490" s="30"/>
      <c r="CA490" s="30"/>
      <c r="CB490" s="30"/>
      <c r="CC490" s="30"/>
      <c r="CD490" s="30"/>
      <c r="CE490" s="30"/>
      <c r="CF490" s="30"/>
      <c r="CG490" s="30"/>
      <c r="CH490" s="30"/>
      <c r="CI490" s="30"/>
      <c r="CJ490" s="25"/>
      <c r="CK490" s="29"/>
      <c r="CL490" s="30"/>
      <c r="CM490" s="30"/>
      <c r="CN490" s="30"/>
      <c r="CO490" s="30"/>
      <c r="CP490" s="30"/>
      <c r="CQ490" s="30"/>
      <c r="CR490" s="30"/>
      <c r="CS490" s="30"/>
      <c r="CT490" s="30"/>
      <c r="CU490" s="30"/>
      <c r="CV490" s="30"/>
      <c r="CW490" s="30"/>
      <c r="CX490" s="30"/>
      <c r="CY490" s="30"/>
      <c r="CZ490" s="30"/>
      <c r="DA490" s="30"/>
      <c r="DB490" s="30"/>
      <c r="DC490" s="30"/>
      <c r="DD490" s="30"/>
      <c r="DE490" s="30"/>
      <c r="DF490" s="30"/>
      <c r="DG490" s="30"/>
      <c r="DH490" s="30"/>
      <c r="DI490" s="30"/>
      <c r="DJ490" s="30"/>
      <c r="DK490" s="25"/>
    </row>
    <row r="491" spans="1:115" ht="24" customHeight="1">
      <c r="J491" t="s">
        <v>4</v>
      </c>
      <c r="K491" s="30" cm="1">
        <f t="array" ref="K491:U491">_xlfn.SEQUENCE(1,11,1)</f>
        <v>1</v>
      </c>
      <c r="L491" s="30">
        <v>2</v>
      </c>
      <c r="M491" s="30">
        <v>3</v>
      </c>
      <c r="N491" s="30">
        <v>4</v>
      </c>
      <c r="O491" s="30">
        <v>5</v>
      </c>
      <c r="P491" s="30">
        <v>6</v>
      </c>
      <c r="Q491" s="30">
        <v>7</v>
      </c>
      <c r="R491" s="30">
        <v>8</v>
      </c>
      <c r="S491" s="30">
        <v>9</v>
      </c>
      <c r="T491" s="30">
        <v>10</v>
      </c>
      <c r="U491" s="30">
        <v>11</v>
      </c>
      <c r="AB491" s="64">
        <v>1</v>
      </c>
      <c r="AC491" s="64">
        <v>1</v>
      </c>
      <c r="AD491" s="64">
        <v>0.5</v>
      </c>
      <c r="AI491" s="29"/>
      <c r="AJ491" s="30"/>
      <c r="AK491" s="59" t="str">
        <f>"Diag(a"&amp;AJ489&amp;")"</f>
        <v>Diag(a9)</v>
      </c>
      <c r="AL491" s="30"/>
      <c r="AM491" s="30"/>
      <c r="AN491" s="30"/>
      <c r="AO491" s="30"/>
      <c r="AP491" s="30" t="str">
        <f>"k"&amp;AJ489</f>
        <v>k9</v>
      </c>
      <c r="AQ491" s="30"/>
      <c r="AR491" s="30" t="str">
        <f>"v"&amp;AJ489</f>
        <v>v9</v>
      </c>
      <c r="AS491" s="30"/>
      <c r="AT491" s="30" t="str">
        <f>"b"&amp;AJ489</f>
        <v>b9</v>
      </c>
      <c r="AU491" s="30"/>
      <c r="AV491" s="30"/>
      <c r="AW491" s="30"/>
      <c r="AX491" s="30"/>
      <c r="AY491" s="30"/>
      <c r="AZ491" s="30"/>
      <c r="BA491" s="30"/>
      <c r="BB491" s="30"/>
      <c r="BC491" s="30"/>
      <c r="BD491" s="30"/>
      <c r="BE491" s="30"/>
      <c r="BF491" s="30"/>
      <c r="BG491" s="30"/>
      <c r="BH491" s="30" t="str">
        <f>"q"&amp;AJ489</f>
        <v>q9</v>
      </c>
      <c r="BI491" s="46"/>
      <c r="BJ491" s="29"/>
      <c r="BK491" s="30"/>
      <c r="BL491" s="59" t="str">
        <f>"Diag(a"&amp;BK489&amp;")"</f>
        <v>Diag(a10)</v>
      </c>
      <c r="BM491" s="30"/>
      <c r="BN491" s="30"/>
      <c r="BO491" s="30"/>
      <c r="BP491" s="30"/>
      <c r="BQ491" s="30" t="str">
        <f>"k"&amp;BK489</f>
        <v>k10</v>
      </c>
      <c r="BR491" s="30"/>
      <c r="BS491" s="30" t="str">
        <f>"v"&amp;BK489</f>
        <v>v10</v>
      </c>
      <c r="BT491" s="30"/>
      <c r="BU491" s="30" t="str">
        <f>"b"&amp;BK489</f>
        <v>b10</v>
      </c>
      <c r="BV491" s="30"/>
      <c r="BW491" s="30"/>
      <c r="BX491" s="30"/>
      <c r="BY491" s="30"/>
      <c r="BZ491" s="30"/>
      <c r="CA491" s="30"/>
      <c r="CB491" s="30"/>
      <c r="CC491" s="30"/>
      <c r="CD491" s="30"/>
      <c r="CE491" s="30"/>
      <c r="CF491" s="30"/>
      <c r="CG491" s="30"/>
      <c r="CH491" s="30"/>
      <c r="CI491" s="30" t="str">
        <f>"q"&amp;BK489</f>
        <v>q10</v>
      </c>
      <c r="CJ491" s="25"/>
      <c r="CK491" s="29"/>
      <c r="CL491" s="30"/>
      <c r="CM491" s="59" t="str">
        <f>"Diag(a"&amp;CL489&amp;")"</f>
        <v>Diag(a11)</v>
      </c>
      <c r="CN491" s="30"/>
      <c r="CO491" s="30"/>
      <c r="CP491" s="30"/>
      <c r="CQ491" s="30"/>
      <c r="CR491" s="30" t="str">
        <f>"k"&amp;CL489</f>
        <v>k11</v>
      </c>
      <c r="CS491" s="30"/>
      <c r="CT491" s="30" t="str">
        <f>"v"&amp;CL489</f>
        <v>v11</v>
      </c>
      <c r="CU491" s="30"/>
      <c r="CV491" s="30" t="str">
        <f>"b"&amp;CL489</f>
        <v>b11</v>
      </c>
      <c r="CW491" s="30"/>
      <c r="CX491" s="30"/>
      <c r="CY491" s="30"/>
      <c r="CZ491" s="30"/>
      <c r="DA491" s="30"/>
      <c r="DB491" s="30"/>
      <c r="DC491" s="30"/>
      <c r="DD491" s="30"/>
      <c r="DE491" s="30"/>
      <c r="DF491" s="30"/>
      <c r="DG491" s="30"/>
      <c r="DH491" s="30"/>
      <c r="DI491" s="30"/>
      <c r="DJ491" s="30" t="str">
        <f>"q"&amp;CL489</f>
        <v>q11</v>
      </c>
      <c r="DK491" s="25"/>
    </row>
    <row r="492" spans="1:115" ht="24" customHeight="1">
      <c r="AB492" s="64">
        <v>1</v>
      </c>
      <c r="AC492" s="64">
        <v>0.5</v>
      </c>
      <c r="AD492" s="64">
        <v>1</v>
      </c>
      <c r="AI492" s="29"/>
      <c r="AJ492" s="30"/>
      <c r="AK492" s="30" cm="1">
        <f t="array" ref="AK492:AN495">DIAG(AB490:AB493)</f>
        <v>1</v>
      </c>
      <c r="AL492" s="30">
        <v>0</v>
      </c>
      <c r="AM492" s="30">
        <v>0</v>
      </c>
      <c r="AN492" s="30">
        <v>0</v>
      </c>
      <c r="AO492" s="30"/>
      <c r="AP492" s="31" cm="1">
        <f t="array" ref="AP492:AP495">S507:S510</f>
        <v>1</v>
      </c>
      <c r="AQ492" s="30"/>
      <c r="AR492" s="32" cm="1">
        <f t="array" ref="AR492:AR497">S514:S519</f>
        <v>2</v>
      </c>
      <c r="AS492" s="30"/>
      <c r="AT492" s="67">
        <f>AB496</f>
        <v>0.4</v>
      </c>
      <c r="AU492" s="30"/>
      <c r="AV492" s="30"/>
      <c r="AW492" s="30"/>
      <c r="AX492" s="30"/>
      <c r="AY492" s="30"/>
      <c r="AZ492" s="30"/>
      <c r="BA492" s="30"/>
      <c r="BB492" s="30"/>
      <c r="BC492" s="30"/>
      <c r="BD492" s="30"/>
      <c r="BE492" s="30"/>
      <c r="BF492" s="30"/>
      <c r="BG492" s="30"/>
      <c r="BH492" s="33" cm="1">
        <f t="array" ref="BH492:BH495">S501:S504</f>
        <v>1</v>
      </c>
      <c r="BI492" s="46"/>
      <c r="BJ492" s="29"/>
      <c r="BK492" s="30"/>
      <c r="BL492" s="30" cm="1">
        <f t="array" ref="BL492:BO495">DIAG(AC490:AC493)</f>
        <v>0.51</v>
      </c>
      <c r="BM492" s="30">
        <v>0</v>
      </c>
      <c r="BN492" s="30">
        <v>0</v>
      </c>
      <c r="BO492" s="30">
        <v>0</v>
      </c>
      <c r="BP492" s="30"/>
      <c r="BQ492" s="31" cm="1">
        <f t="array" ref="BQ492:BQ495">T507:T510</f>
        <v>1</v>
      </c>
      <c r="BR492" s="30"/>
      <c r="BS492" s="32" cm="1">
        <f t="array" ref="BS492:BS497">T514:T519</f>
        <v>0</v>
      </c>
      <c r="BT492" s="30"/>
      <c r="BU492" s="67">
        <f>AC496</f>
        <v>0.4</v>
      </c>
      <c r="BV492" s="30"/>
      <c r="BW492" s="30"/>
      <c r="BX492" s="30"/>
      <c r="BY492" s="30"/>
      <c r="BZ492" s="30"/>
      <c r="CA492" s="30"/>
      <c r="CB492" s="30"/>
      <c r="CC492" s="30"/>
      <c r="CD492" s="30"/>
      <c r="CE492" s="30"/>
      <c r="CF492" s="30"/>
      <c r="CG492" s="30"/>
      <c r="CH492" s="30"/>
      <c r="CI492" s="33" cm="1">
        <f t="array" ref="CI492:CI495">T501:T504</f>
        <v>0</v>
      </c>
      <c r="CJ492" s="25"/>
      <c r="CK492" s="29"/>
      <c r="CL492" s="30"/>
      <c r="CM492" s="30" cm="1">
        <f t="array" ref="CM492:CP495">DIAG(AD490:AD493)</f>
        <v>1</v>
      </c>
      <c r="CN492" s="30">
        <v>0</v>
      </c>
      <c r="CO492" s="30">
        <v>0</v>
      </c>
      <c r="CP492" s="30">
        <v>0</v>
      </c>
      <c r="CQ492" s="30"/>
      <c r="CR492" s="31" cm="1">
        <f t="array" ref="CR492:CR495">U507:U510</f>
        <v>0</v>
      </c>
      <c r="CS492" s="30"/>
      <c r="CT492" s="32" cm="1">
        <f t="array" ref="CT492:CT497">U514:U519</f>
        <v>2</v>
      </c>
      <c r="CU492" s="30"/>
      <c r="CV492" s="67">
        <f>AD496</f>
        <v>0.5</v>
      </c>
      <c r="CW492" s="30"/>
      <c r="CX492" s="30"/>
      <c r="CY492" s="30"/>
      <c r="CZ492" s="30"/>
      <c r="DA492" s="30"/>
      <c r="DB492" s="30"/>
      <c r="DC492" s="30"/>
      <c r="DD492" s="30"/>
      <c r="DE492" s="30"/>
      <c r="DF492" s="30"/>
      <c r="DG492" s="30"/>
      <c r="DH492" s="30"/>
      <c r="DI492" s="30"/>
      <c r="DJ492" s="33" cm="1">
        <f t="array" ref="DJ492:DJ495">U501:U504</f>
        <v>1</v>
      </c>
      <c r="DK492" s="25"/>
    </row>
    <row r="493" spans="1:115" ht="24" customHeight="1">
      <c r="K493" s="30" t="str" cm="1">
        <f t="array" ref="K493:U493">"x"&amp;_xlfn.ANCHORARRAY(K491)</f>
        <v>x1</v>
      </c>
      <c r="L493" s="30" t="str">
        <v>x2</v>
      </c>
      <c r="M493" s="30" t="str">
        <v>x3</v>
      </c>
      <c r="N493" s="30" t="str">
        <v>x4</v>
      </c>
      <c r="O493" s="30" t="str">
        <v>x5</v>
      </c>
      <c r="P493" s="30" t="str">
        <v>x6</v>
      </c>
      <c r="Q493" s="30" t="str">
        <v>x7</v>
      </c>
      <c r="R493" s="30" t="str">
        <v>x8</v>
      </c>
      <c r="S493" s="30" t="str">
        <v>x9</v>
      </c>
      <c r="T493" s="30" t="str">
        <v>x10</v>
      </c>
      <c r="U493" s="30" t="str">
        <v>x11</v>
      </c>
      <c r="AB493" s="65">
        <v>1</v>
      </c>
      <c r="AC493" s="65">
        <v>1</v>
      </c>
      <c r="AD493" s="65">
        <v>0.5</v>
      </c>
      <c r="AI493" s="29"/>
      <c r="AJ493" s="30"/>
      <c r="AK493" s="30">
        <v>0</v>
      </c>
      <c r="AL493" s="30">
        <v>1</v>
      </c>
      <c r="AM493" s="30">
        <v>0</v>
      </c>
      <c r="AN493" s="30">
        <v>0</v>
      </c>
      <c r="AO493" s="30"/>
      <c r="AP493" s="34">
        <v>0</v>
      </c>
      <c r="AQ493" s="30"/>
      <c r="AR493" s="35">
        <v>0</v>
      </c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6">
        <v>1</v>
      </c>
      <c r="BI493" s="46"/>
      <c r="BJ493" s="29"/>
      <c r="BK493" s="30"/>
      <c r="BL493" s="30">
        <v>0</v>
      </c>
      <c r="BM493" s="30">
        <v>1</v>
      </c>
      <c r="BN493" s="30">
        <v>0</v>
      </c>
      <c r="BO493" s="30">
        <v>0</v>
      </c>
      <c r="BP493" s="30"/>
      <c r="BQ493" s="34">
        <v>1</v>
      </c>
      <c r="BR493" s="30"/>
      <c r="BS493" s="35">
        <v>2</v>
      </c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6">
        <v>1</v>
      </c>
      <c r="CJ493" s="25"/>
      <c r="CK493" s="29"/>
      <c r="CL493" s="30"/>
      <c r="CM493" s="30">
        <v>0</v>
      </c>
      <c r="CN493" s="30">
        <v>0.5</v>
      </c>
      <c r="CO493" s="30">
        <v>0</v>
      </c>
      <c r="CP493" s="30">
        <v>0</v>
      </c>
      <c r="CQ493" s="30"/>
      <c r="CR493" s="34">
        <v>1</v>
      </c>
      <c r="CS493" s="30"/>
      <c r="CT493" s="35">
        <v>2</v>
      </c>
      <c r="CU493" s="30"/>
      <c r="CV493" s="30"/>
      <c r="CW493" s="30"/>
      <c r="CX493" s="30"/>
      <c r="CY493" s="30"/>
      <c r="CZ493" s="30"/>
      <c r="DA493" s="30"/>
      <c r="DB493" s="30"/>
      <c r="DC493" s="30"/>
      <c r="DD493" s="30"/>
      <c r="DE493" s="30"/>
      <c r="DF493" s="30"/>
      <c r="DG493" s="30"/>
      <c r="DH493" s="30"/>
      <c r="DI493" s="30"/>
      <c r="DJ493" s="36">
        <v>0</v>
      </c>
      <c r="DK493" s="25"/>
    </row>
    <row r="494" spans="1:115" ht="24" customHeight="1">
      <c r="J494" t="s">
        <v>5</v>
      </c>
      <c r="K494" s="16" cm="1">
        <f t="array" aca="1" ref="K494:U497" ca="1">_xlfn.RANDARRAY(4,11)</f>
        <v>0.92732826108050914</v>
      </c>
      <c r="L494" s="16">
        <f ca="1"/>
        <v>0.43936723975267378</v>
      </c>
      <c r="M494" s="16">
        <f ca="1"/>
        <v>0.13834105619405568</v>
      </c>
      <c r="N494" s="16">
        <f ca="1"/>
        <v>0.93576942067653945</v>
      </c>
      <c r="O494" s="16">
        <f ca="1"/>
        <v>0.77999211835424975</v>
      </c>
      <c r="P494" s="16">
        <f ca="1"/>
        <v>0.56609344705397246</v>
      </c>
      <c r="Q494" s="16">
        <f ca="1"/>
        <v>0.37200711443489709</v>
      </c>
      <c r="R494" s="16">
        <f ca="1"/>
        <v>0.40854741186572241</v>
      </c>
      <c r="S494" s="16">
        <f ca="1"/>
        <v>0.9700560352635339</v>
      </c>
      <c r="T494" s="16">
        <f ca="1"/>
        <v>0.38566510345254268</v>
      </c>
      <c r="U494" s="16">
        <f ca="1"/>
        <v>0.50624892033312152</v>
      </c>
      <c r="AB494" t="s">
        <v>48</v>
      </c>
      <c r="AI494" s="29"/>
      <c r="AJ494" s="30"/>
      <c r="AK494" s="30">
        <v>0</v>
      </c>
      <c r="AL494" s="30">
        <v>0</v>
      </c>
      <c r="AM494" s="30">
        <v>1</v>
      </c>
      <c r="AN494" s="30">
        <v>0</v>
      </c>
      <c r="AO494" s="30"/>
      <c r="AP494" s="34">
        <v>1</v>
      </c>
      <c r="AQ494" s="30"/>
      <c r="AR494" s="35">
        <v>4</v>
      </c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6">
        <v>0</v>
      </c>
      <c r="BI494" s="46"/>
      <c r="BJ494" s="29"/>
      <c r="BK494" s="30"/>
      <c r="BL494" s="30">
        <v>0</v>
      </c>
      <c r="BM494" s="30">
        <v>0</v>
      </c>
      <c r="BN494" s="30">
        <v>0.5</v>
      </c>
      <c r="BO494" s="30">
        <v>0</v>
      </c>
      <c r="BP494" s="30"/>
      <c r="BQ494" s="34">
        <v>0</v>
      </c>
      <c r="BR494" s="30"/>
      <c r="BS494" s="35">
        <v>0</v>
      </c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  <c r="CE494" s="30"/>
      <c r="CF494" s="30"/>
      <c r="CG494" s="30"/>
      <c r="CH494" s="30"/>
      <c r="CI494" s="36">
        <v>1</v>
      </c>
      <c r="CJ494" s="25"/>
      <c r="CK494" s="29"/>
      <c r="CL494" s="30"/>
      <c r="CM494" s="30">
        <v>0</v>
      </c>
      <c r="CN494" s="30">
        <v>0</v>
      </c>
      <c r="CO494" s="30">
        <v>1</v>
      </c>
      <c r="CP494" s="30">
        <v>0</v>
      </c>
      <c r="CQ494" s="30"/>
      <c r="CR494" s="34">
        <v>1</v>
      </c>
      <c r="CS494" s="30"/>
      <c r="CT494" s="35">
        <v>4</v>
      </c>
      <c r="CU494" s="30"/>
      <c r="CV494" s="30"/>
      <c r="CW494" s="30"/>
      <c r="CX494" s="30"/>
      <c r="CY494" s="30"/>
      <c r="CZ494" s="30"/>
      <c r="DA494" s="30"/>
      <c r="DB494" s="30"/>
      <c r="DC494" s="30"/>
      <c r="DD494" s="30"/>
      <c r="DE494" s="30"/>
      <c r="DF494" s="30"/>
      <c r="DG494" s="30"/>
      <c r="DH494" s="30"/>
      <c r="DI494" s="30"/>
      <c r="DJ494" s="36">
        <v>1</v>
      </c>
      <c r="DK494" s="25"/>
    </row>
    <row r="495" spans="1:115" ht="24" customHeight="1">
      <c r="K495" s="17">
        <f ca="1"/>
        <v>0.3260126490648938</v>
      </c>
      <c r="L495" s="17">
        <f ca="1"/>
        <v>0.32055548515059917</v>
      </c>
      <c r="M495" s="17">
        <f ca="1"/>
        <v>0.74718120457514381</v>
      </c>
      <c r="N495" s="17">
        <f ca="1"/>
        <v>0.41432737176157031</v>
      </c>
      <c r="O495" s="17">
        <f ca="1"/>
        <v>0.25907158729705282</v>
      </c>
      <c r="P495" s="17">
        <f ca="1"/>
        <v>0.56305747847594101</v>
      </c>
      <c r="Q495" s="17">
        <f ca="1"/>
        <v>0.35539366839170761</v>
      </c>
      <c r="R495" s="17">
        <f ca="1"/>
        <v>0.68836077436604559</v>
      </c>
      <c r="S495" s="17">
        <f ca="1"/>
        <v>0.59380359305762997</v>
      </c>
      <c r="T495" s="17">
        <f ca="1"/>
        <v>0.73230037960137628</v>
      </c>
      <c r="U495" s="17">
        <f ca="1"/>
        <v>0.10522010905101165</v>
      </c>
      <c r="AB495" t="s">
        <v>49</v>
      </c>
      <c r="AC495" t="s">
        <v>50</v>
      </c>
      <c r="AD495" t="s">
        <v>51</v>
      </c>
      <c r="AI495" s="29"/>
      <c r="AJ495" s="30"/>
      <c r="AK495" s="30">
        <v>0</v>
      </c>
      <c r="AL495" s="30">
        <v>0</v>
      </c>
      <c r="AM495" s="30">
        <v>0</v>
      </c>
      <c r="AN495" s="30">
        <v>1</v>
      </c>
      <c r="AO495" s="30"/>
      <c r="AP495" s="37">
        <v>0</v>
      </c>
      <c r="AQ495" s="30"/>
      <c r="AR495" s="35">
        <v>0</v>
      </c>
      <c r="AS495" s="30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8">
        <v>0</v>
      </c>
      <c r="BI495" s="46"/>
      <c r="BJ495" s="29"/>
      <c r="BK495" s="30"/>
      <c r="BL495" s="30">
        <v>0</v>
      </c>
      <c r="BM495" s="30">
        <v>0</v>
      </c>
      <c r="BN495" s="30">
        <v>0</v>
      </c>
      <c r="BO495" s="30">
        <v>1</v>
      </c>
      <c r="BP495" s="30"/>
      <c r="BQ495" s="37">
        <v>0</v>
      </c>
      <c r="BR495" s="30"/>
      <c r="BS495" s="35">
        <v>4</v>
      </c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8">
        <v>0</v>
      </c>
      <c r="CJ495" s="25"/>
      <c r="CK495" s="29"/>
      <c r="CL495" s="30"/>
      <c r="CM495" s="30">
        <v>0</v>
      </c>
      <c r="CN495" s="30">
        <v>0</v>
      </c>
      <c r="CO495" s="30">
        <v>0</v>
      </c>
      <c r="CP495" s="30">
        <v>0.5</v>
      </c>
      <c r="CQ495" s="30"/>
      <c r="CR495" s="37">
        <v>0</v>
      </c>
      <c r="CS495" s="30"/>
      <c r="CT495" s="35">
        <v>4</v>
      </c>
      <c r="CU495" s="30"/>
      <c r="CV495" s="30"/>
      <c r="CW495" s="30"/>
      <c r="CX495" s="30"/>
      <c r="CY495" s="30"/>
      <c r="CZ495" s="30"/>
      <c r="DA495" s="30"/>
      <c r="DB495" s="30"/>
      <c r="DC495" s="30"/>
      <c r="DD495" s="30"/>
      <c r="DE495" s="30"/>
      <c r="DF495" s="30"/>
      <c r="DG495" s="30"/>
      <c r="DH495" s="30"/>
      <c r="DI495" s="30"/>
      <c r="DJ495" s="38">
        <v>0</v>
      </c>
      <c r="DK495" s="25"/>
    </row>
    <row r="496" spans="1:115" ht="24" customHeight="1">
      <c r="K496" s="17">
        <f ca="1"/>
        <v>0.96198369594230848</v>
      </c>
      <c r="L496" s="17">
        <f ca="1"/>
        <v>0.95147576623554819</v>
      </c>
      <c r="M496" s="17">
        <f ca="1"/>
        <v>0.99071503430820718</v>
      </c>
      <c r="N496" s="17">
        <f ca="1"/>
        <v>0.27792554066235264</v>
      </c>
      <c r="O496" s="17">
        <f ca="1"/>
        <v>4.1151057709080119E-2</v>
      </c>
      <c r="P496" s="17">
        <f ca="1"/>
        <v>0.75277309168569562</v>
      </c>
      <c r="Q496" s="17">
        <f ca="1"/>
        <v>0.9517439164167325</v>
      </c>
      <c r="R496" s="17">
        <f ca="1"/>
        <v>0.85678974341530512</v>
      </c>
      <c r="S496" s="17">
        <f ca="1"/>
        <v>0.57798383959911792</v>
      </c>
      <c r="T496" s="17">
        <f ca="1"/>
        <v>0.42074459549365439</v>
      </c>
      <c r="U496" s="17">
        <f ca="1"/>
        <v>0.39925861132185969</v>
      </c>
      <c r="AB496" s="67">
        <v>0.4</v>
      </c>
      <c r="AC496" s="67">
        <v>0.4</v>
      </c>
      <c r="AD496" s="67">
        <v>0.5</v>
      </c>
      <c r="AI496" s="29"/>
      <c r="AJ496" s="30"/>
      <c r="AK496" s="30"/>
      <c r="AL496" s="30"/>
      <c r="AM496" s="30"/>
      <c r="AN496" s="30"/>
      <c r="AO496" s="30"/>
      <c r="AP496" s="30"/>
      <c r="AQ496" s="30"/>
      <c r="AR496" s="35">
        <v>2</v>
      </c>
      <c r="AS496" s="30"/>
      <c r="AT496" s="30"/>
      <c r="AU496" s="30"/>
      <c r="AX496" s="30"/>
      <c r="AY496" s="30"/>
      <c r="AZ496" s="30"/>
      <c r="BA496" s="30"/>
      <c r="BB496" s="30"/>
      <c r="BC496" s="30"/>
      <c r="BD496" s="30"/>
      <c r="BE496" s="30"/>
      <c r="BF496" s="30"/>
      <c r="BG496" s="30"/>
      <c r="BH496" s="30"/>
      <c r="BI496" s="46"/>
      <c r="BJ496" s="29"/>
      <c r="BK496" s="30"/>
      <c r="BL496" s="30"/>
      <c r="BM496" s="30"/>
      <c r="BN496" s="30"/>
      <c r="BO496" s="30"/>
      <c r="BP496" s="30"/>
      <c r="BQ496" s="30"/>
      <c r="BR496" s="30"/>
      <c r="BS496" s="35">
        <v>-2</v>
      </c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25"/>
      <c r="CK496" s="29"/>
      <c r="CL496" s="30"/>
      <c r="CM496" s="30"/>
      <c r="CN496" s="30"/>
      <c r="CO496" s="30"/>
      <c r="CP496" s="30"/>
      <c r="CQ496" s="30"/>
      <c r="CR496" s="30"/>
      <c r="CS496" s="30"/>
      <c r="CT496" s="35">
        <v>0</v>
      </c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25"/>
    </row>
    <row r="497" spans="4:115" ht="24" customHeight="1">
      <c r="K497" s="18">
        <f ca="1"/>
        <v>2.9667672688377111E-2</v>
      </c>
      <c r="L497" s="18">
        <f ca="1"/>
        <v>0.1224226700422979</v>
      </c>
      <c r="M497" s="18">
        <f ca="1"/>
        <v>0.49166343468054263</v>
      </c>
      <c r="N497" s="18">
        <f ca="1"/>
        <v>0.65380678071728049</v>
      </c>
      <c r="O497" s="18">
        <f ca="1"/>
        <v>0.54988450973087533</v>
      </c>
      <c r="P497" s="18">
        <f ca="1"/>
        <v>0.846622766708923</v>
      </c>
      <c r="Q497" s="18">
        <f ca="1"/>
        <v>0.85392524834024464</v>
      </c>
      <c r="R497" s="18">
        <f ca="1"/>
        <v>0.47810795984471666</v>
      </c>
      <c r="S497" s="18">
        <f ca="1"/>
        <v>0.58607540442610695</v>
      </c>
      <c r="T497" s="18">
        <f ca="1"/>
        <v>0.66952890283323052</v>
      </c>
      <c r="U497" s="18">
        <f ca="1"/>
        <v>0.14853013616495803</v>
      </c>
      <c r="AI497" s="29"/>
      <c r="AJ497" s="30"/>
      <c r="AK497" s="30"/>
      <c r="AL497" s="30"/>
      <c r="AM497" s="30"/>
      <c r="AN497" s="30"/>
      <c r="AO497" s="30"/>
      <c r="AP497" s="30"/>
      <c r="AQ497" s="30"/>
      <c r="AR497" s="39">
        <v>-2</v>
      </c>
      <c r="AS497" s="30"/>
      <c r="AT497" s="30"/>
      <c r="AU497" s="30"/>
      <c r="AW497" s="30" t="s">
        <v>52</v>
      </c>
      <c r="AX497" s="30"/>
      <c r="AY497" s="30"/>
      <c r="AZ497" s="30"/>
      <c r="BA497" s="30"/>
      <c r="BB497" s="30"/>
      <c r="BC497" s="30"/>
      <c r="BD497" s="30"/>
      <c r="BE497" s="30"/>
      <c r="BF497" s="30"/>
      <c r="BG497" s="30"/>
      <c r="BH497" s="30"/>
      <c r="BI497" s="46"/>
      <c r="BJ497" s="29"/>
      <c r="BK497" s="30"/>
      <c r="BL497" s="30"/>
      <c r="BM497" s="30"/>
      <c r="BN497" s="30"/>
      <c r="BO497" s="30"/>
      <c r="BP497" s="30"/>
      <c r="BQ497" s="30"/>
      <c r="BR497" s="30"/>
      <c r="BS497" s="39">
        <v>2</v>
      </c>
      <c r="BT497" s="30"/>
      <c r="BU497" s="30"/>
      <c r="BV497" s="30"/>
      <c r="BW497" s="30"/>
      <c r="BX497" s="30"/>
      <c r="BY497" s="30"/>
      <c r="BZ497" s="30"/>
      <c r="CA497" s="30"/>
      <c r="CB497" s="30"/>
      <c r="CC497" s="30"/>
      <c r="CD497" s="30"/>
      <c r="CE497" s="30"/>
      <c r="CF497" s="30"/>
      <c r="CG497" s="30"/>
      <c r="CH497" s="30"/>
      <c r="CI497" s="30"/>
      <c r="CJ497" s="25"/>
      <c r="CK497" s="29"/>
      <c r="CL497" s="30"/>
      <c r="CM497" s="30"/>
      <c r="CN497" s="30"/>
      <c r="CO497" s="30"/>
      <c r="CP497" s="30"/>
      <c r="CQ497" s="30"/>
      <c r="CR497" s="30"/>
      <c r="CS497" s="30"/>
      <c r="CT497" s="39">
        <v>2</v>
      </c>
      <c r="CU497" s="30"/>
      <c r="CV497" s="30"/>
      <c r="CW497" s="30"/>
      <c r="CX497" s="30"/>
      <c r="CY497" s="30"/>
      <c r="CZ497" s="30"/>
      <c r="DA497" s="30"/>
      <c r="DB497" s="30"/>
      <c r="DC497" s="30"/>
      <c r="DD497" s="30"/>
      <c r="DE497" s="30"/>
      <c r="DF497" s="30"/>
      <c r="DG497" s="30"/>
      <c r="DH497" s="30"/>
      <c r="DI497" s="30"/>
      <c r="DJ497" s="30"/>
      <c r="DK497" s="25"/>
    </row>
    <row r="498" spans="4:115" ht="24" customHeight="1"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AB498" t="s">
        <v>53</v>
      </c>
      <c r="AI498" s="29"/>
      <c r="AJ498" s="30"/>
      <c r="AK498" s="30" t="s">
        <v>101</v>
      </c>
      <c r="AL498" s="30"/>
      <c r="AM498" s="30"/>
      <c r="AN498" s="30"/>
      <c r="AO498" s="30"/>
      <c r="AP498" s="30" t="s">
        <v>90</v>
      </c>
      <c r="AQ498" s="30"/>
      <c r="AR498" s="30" t="s">
        <v>91</v>
      </c>
      <c r="AS498" s="30"/>
      <c r="AT498" s="30" t="s">
        <v>92</v>
      </c>
      <c r="AU498" s="30"/>
      <c r="AV498" s="30" t="str">
        <f>"k"&amp;AJ489</f>
        <v>k9</v>
      </c>
      <c r="AW498" s="40" cm="1">
        <f t="array" ref="AW498:AZ498">TRANSPOSE(S507:S510)</f>
        <v>1</v>
      </c>
      <c r="AX498" s="41">
        <v>0</v>
      </c>
      <c r="AY498" s="41">
        <v>1</v>
      </c>
      <c r="AZ498" s="42">
        <v>0</v>
      </c>
      <c r="BA498" s="30"/>
      <c r="BB498" s="30"/>
      <c r="BC498" s="59" t="s">
        <v>102</v>
      </c>
      <c r="BD498" s="30"/>
      <c r="BE498" s="30"/>
      <c r="BF498" s="30"/>
      <c r="BG498" s="30"/>
      <c r="BH498" s="30" t="s">
        <v>56</v>
      </c>
      <c r="BI498" s="46"/>
      <c r="BJ498" s="29"/>
      <c r="BK498" s="30"/>
      <c r="BL498" s="30"/>
      <c r="BM498" s="30"/>
      <c r="BN498" s="30"/>
      <c r="BO498" s="30"/>
      <c r="BP498" s="30"/>
      <c r="BQ498" s="30"/>
      <c r="BR498" s="30"/>
      <c r="BS498" s="30"/>
      <c r="BT498" s="30"/>
      <c r="BU498" s="30"/>
      <c r="BV498" s="30"/>
      <c r="BW498" s="30" t="str">
        <f>"k"&amp;BK489</f>
        <v>k10</v>
      </c>
      <c r="BX498" s="40" cm="1">
        <f t="array" ref="BX498:CA498">TRANSPOSE(T507:T510)</f>
        <v>1</v>
      </c>
      <c r="BY498" s="41">
        <v>1</v>
      </c>
      <c r="BZ498" s="41">
        <v>0</v>
      </c>
      <c r="CA498" s="42">
        <v>0</v>
      </c>
      <c r="CB498" s="30"/>
      <c r="CC498" s="30"/>
      <c r="CD498" s="30"/>
      <c r="CE498" s="30"/>
      <c r="CF498" s="30"/>
      <c r="CG498" s="30"/>
      <c r="CH498" s="30"/>
      <c r="CI498" s="30"/>
      <c r="CJ498" s="25"/>
      <c r="CK498" s="29"/>
      <c r="CL498" s="30"/>
      <c r="CM498" s="30"/>
      <c r="CN498" s="30"/>
      <c r="CO498" s="30"/>
      <c r="CP498" s="30"/>
      <c r="CQ498" s="30"/>
      <c r="CR498" s="30"/>
      <c r="CS498" s="30"/>
      <c r="CT498" s="30"/>
      <c r="CU498" s="30"/>
      <c r="CV498" s="30"/>
      <c r="CW498" s="30"/>
      <c r="CX498" s="30" t="str">
        <f>"k"&amp;CL489</f>
        <v>k11</v>
      </c>
      <c r="CY498" s="40" cm="1">
        <f t="array" ref="CY498:DB498">TRANSPOSE(U507:U510)</f>
        <v>0</v>
      </c>
      <c r="CZ498" s="41">
        <v>1</v>
      </c>
      <c r="DA498" s="41">
        <v>1</v>
      </c>
      <c r="DB498" s="42">
        <v>0</v>
      </c>
      <c r="DC498" s="30"/>
      <c r="DD498" s="30"/>
      <c r="DE498" s="30" t="s">
        <v>59</v>
      </c>
      <c r="DF498" s="30"/>
      <c r="DG498" s="30"/>
      <c r="DH498" s="30"/>
      <c r="DI498" s="30"/>
      <c r="DJ498" s="30"/>
      <c r="DK498" s="25"/>
    </row>
    <row r="499" spans="4:115" ht="24" customHeight="1" thickBot="1">
      <c r="D499" s="80" t="s">
        <v>7</v>
      </c>
      <c r="AB499" t="s">
        <v>68</v>
      </c>
      <c r="AI499" s="29"/>
      <c r="AJ499" s="30"/>
      <c r="AK499" s="30" t="s">
        <v>69</v>
      </c>
      <c r="AL499" s="30"/>
      <c r="AM499" s="30"/>
      <c r="AN499" s="30"/>
      <c r="AO499" s="30"/>
      <c r="AP499" s="30" t="s">
        <v>93</v>
      </c>
      <c r="AQ499" s="30"/>
      <c r="AR499" s="30" t="s">
        <v>94</v>
      </c>
      <c r="AS499" s="30"/>
      <c r="AT499" s="30" t="s">
        <v>95</v>
      </c>
      <c r="AU499" s="30"/>
      <c r="AV499" s="30"/>
      <c r="AX499" s="30"/>
      <c r="AY499" s="30"/>
      <c r="AZ499" s="30"/>
      <c r="BA499" s="30"/>
      <c r="BB499" s="30"/>
      <c r="BC499" s="30" t="str">
        <f>"S"&amp;AJ489</f>
        <v>S9</v>
      </c>
      <c r="BD499" s="30"/>
      <c r="BE499" s="30"/>
      <c r="BF499" s="30"/>
      <c r="BG499" s="30"/>
      <c r="BH499" s="30" t="str">
        <f>"o"&amp;AJ489</f>
        <v>o9</v>
      </c>
      <c r="BI499" s="46"/>
      <c r="BJ499" s="29"/>
      <c r="BK499" s="30"/>
      <c r="BL499" s="30" t="s">
        <v>69</v>
      </c>
      <c r="BM499" s="30"/>
      <c r="BN499" s="30"/>
      <c r="BO499" s="30"/>
      <c r="BP499" s="30"/>
      <c r="BQ499" s="30" t="s">
        <v>93</v>
      </c>
      <c r="BR499" s="30"/>
      <c r="BS499" s="30" t="s">
        <v>94</v>
      </c>
      <c r="BT499" s="30"/>
      <c r="BU499" s="30" t="s">
        <v>95</v>
      </c>
      <c r="BV499" s="30"/>
      <c r="BW499" s="30"/>
      <c r="BX499" s="30"/>
      <c r="BY499" s="30"/>
      <c r="BZ499" s="30"/>
      <c r="CA499" s="30"/>
      <c r="CB499" s="30"/>
      <c r="CC499" s="30"/>
      <c r="CD499" s="30" t="str">
        <f>"S"&amp;BK489</f>
        <v>S10</v>
      </c>
      <c r="CE499" s="30"/>
      <c r="CF499" s="30"/>
      <c r="CG499" s="30"/>
      <c r="CH499" s="30"/>
      <c r="CI499" s="30" t="str">
        <f>"o"&amp;BK489</f>
        <v>o10</v>
      </c>
      <c r="CJ499" s="25"/>
      <c r="CK499" s="29"/>
      <c r="CL499" s="30"/>
      <c r="CM499" s="30" t="s">
        <v>69</v>
      </c>
      <c r="CN499" s="30"/>
      <c r="CO499" s="30"/>
      <c r="CP499" s="30"/>
      <c r="CQ499" s="30"/>
      <c r="CR499" s="30" t="s">
        <v>93</v>
      </c>
      <c r="CS499" s="30"/>
      <c r="CT499" s="30" t="s">
        <v>94</v>
      </c>
      <c r="CU499" s="30"/>
      <c r="CV499" s="30" t="s">
        <v>95</v>
      </c>
      <c r="CW499" s="30"/>
      <c r="CX499" s="30"/>
      <c r="CY499" s="30"/>
      <c r="CZ499" s="30"/>
      <c r="DA499" s="30"/>
      <c r="DB499" s="30"/>
      <c r="DC499" s="30"/>
      <c r="DD499" s="30"/>
      <c r="DE499" s="30" t="str">
        <f>"S"&amp;CL489</f>
        <v>S11</v>
      </c>
      <c r="DF499" s="30"/>
      <c r="DG499" s="30"/>
      <c r="DH499" s="30"/>
      <c r="DI499" s="30"/>
      <c r="DJ499" s="30" t="str">
        <f>"o"&amp;CL489</f>
        <v>o11</v>
      </c>
      <c r="DK499" s="25"/>
    </row>
    <row r="500" spans="4:115" ht="24" customHeight="1" thickTop="1">
      <c r="K500" s="30" t="str" cm="1">
        <f t="array" ref="K500:U500">"q"&amp;_xlfn.ANCHORARRAY(K491)</f>
        <v>q1</v>
      </c>
      <c r="L500" s="30" t="str">
        <v>q2</v>
      </c>
      <c r="M500" s="30" t="str">
        <v>q3</v>
      </c>
      <c r="N500" s="30" t="str">
        <v>q4</v>
      </c>
      <c r="O500" s="30" t="str">
        <v>q5</v>
      </c>
      <c r="P500" s="30" t="str">
        <v>q6</v>
      </c>
      <c r="Q500" s="30" t="str">
        <v>q7</v>
      </c>
      <c r="R500" s="30" t="str">
        <v>q8</v>
      </c>
      <c r="S500" s="30" t="str">
        <v>q9</v>
      </c>
      <c r="T500" s="30" t="str">
        <v>q10</v>
      </c>
      <c r="U500" s="30" t="str">
        <v>q11</v>
      </c>
      <c r="Y500" t="s">
        <v>79</v>
      </c>
      <c r="AB500" s="77">
        <v>1</v>
      </c>
      <c r="AC500" s="78">
        <v>0</v>
      </c>
      <c r="AD500" s="78">
        <v>0</v>
      </c>
      <c r="AE500" s="79">
        <v>0</v>
      </c>
      <c r="AI500" s="29"/>
      <c r="AJ500" s="30"/>
      <c r="AK500" s="30" cm="1">
        <f t="array" ref="AK500:AN505">MMULT(AB500:AE505,_xlfn.ANCHORARRAY(AK492))</f>
        <v>1</v>
      </c>
      <c r="AL500" s="30">
        <v>0</v>
      </c>
      <c r="AM500" s="30">
        <v>0</v>
      </c>
      <c r="AN500" s="30">
        <v>0</v>
      </c>
      <c r="AO500" s="30"/>
      <c r="AP500" s="30" cm="1">
        <f t="array" ref="AP500:AP505">MMULT(_xlfn.ANCHORARRAY(AK500),_xlfn.ANCHORARRAY(AP492))</f>
        <v>1</v>
      </c>
      <c r="AQ500" s="30"/>
      <c r="AR500" s="30" cm="1">
        <f t="array" ref="AR500:AR505">_xlfn.ANCHORARRAY(AR492)-_xlfn.ANCHORARRAY(AP500)</f>
        <v>1</v>
      </c>
      <c r="AS500" s="30"/>
      <c r="AT500" s="19" cm="1">
        <f t="array" ref="AT500:AT505">_xlfn.ANCHORARRAY(AR500)*AT492</f>
        <v>0.4</v>
      </c>
      <c r="AU500" s="30"/>
      <c r="AV500" s="30"/>
      <c r="AW500" s="30" cm="1">
        <f t="array" ref="AW500:AZ505">MMULT(_xlfn.ANCHORARRAY(AT500),AW498:AZ498)</f>
        <v>0.4</v>
      </c>
      <c r="AX500" s="30">
        <v>0</v>
      </c>
      <c r="AY500" s="30">
        <v>0.4</v>
      </c>
      <c r="AZ500" s="30">
        <v>0</v>
      </c>
      <c r="BA500" s="30"/>
      <c r="BB500" s="30"/>
      <c r="BC500" s="50" cm="1">
        <f t="array" ref="BC500:BF505">_xlfn.ANCHORARRAY(AK500)+_xlfn.ANCHORARRAY(AW500)</f>
        <v>1.4</v>
      </c>
      <c r="BD500" s="51">
        <v>0</v>
      </c>
      <c r="BE500" s="51">
        <v>0.4</v>
      </c>
      <c r="BF500" s="52">
        <v>0</v>
      </c>
      <c r="BG500" s="30"/>
      <c r="BH500" s="43" cm="1">
        <f t="array" ref="BH500:BH505">MMULT(_xlfn.ANCHORARRAY(BC500),_xlfn.ANCHORARRAY(BH492))</f>
        <v>1.4</v>
      </c>
      <c r="BI500" s="46"/>
      <c r="BJ500" s="29"/>
      <c r="BK500" s="30"/>
      <c r="BL500" s="30" cm="1">
        <f t="array" ref="BL500:BO505">MMULT(BC500:BF505,_xlfn.ANCHORARRAY(BL492))</f>
        <v>0.71399999999999997</v>
      </c>
      <c r="BM500" s="30">
        <v>0</v>
      </c>
      <c r="BN500" s="30">
        <v>0.2</v>
      </c>
      <c r="BO500" s="30">
        <v>0</v>
      </c>
      <c r="BP500" s="30"/>
      <c r="BQ500" s="30" cm="1">
        <f t="array" ref="BQ500:BQ505">MMULT(_xlfn.ANCHORARRAY(BL500),_xlfn.ANCHORARRAY(BQ492))</f>
        <v>0.71399999999999997</v>
      </c>
      <c r="BR500" s="30"/>
      <c r="BS500" s="30" cm="1">
        <f t="array" ref="BS500:BS505">_xlfn.ANCHORARRAY(BS492)-_xlfn.ANCHORARRAY(BQ500)</f>
        <v>-0.71399999999999997</v>
      </c>
      <c r="BT500" s="30"/>
      <c r="BU500" s="19" cm="1">
        <f t="array" ref="BU500:BU505">_xlfn.ANCHORARRAY(BS500)*BU492</f>
        <v>-0.28560000000000002</v>
      </c>
      <c r="BV500" s="30"/>
      <c r="BW500" s="30"/>
      <c r="BX500" s="30" cm="1">
        <f t="array" ref="BX500:CA505">MMULT(_xlfn.ANCHORARRAY(BU500),BX498:CA498)</f>
        <v>-0.28560000000000002</v>
      </c>
      <c r="BY500" s="30">
        <v>-0.28560000000000002</v>
      </c>
      <c r="BZ500" s="30">
        <v>0</v>
      </c>
      <c r="CA500" s="30">
        <v>0</v>
      </c>
      <c r="CB500" s="30"/>
      <c r="CC500" s="30"/>
      <c r="CD500" s="30" cm="1">
        <f t="array" ref="CD500:CG505">_xlfn.ANCHORARRAY(BL500)+_xlfn.ANCHORARRAY(BX500)</f>
        <v>0.42839999999999995</v>
      </c>
      <c r="CE500" s="30">
        <v>-0.28560000000000002</v>
      </c>
      <c r="CF500" s="30">
        <v>0.2</v>
      </c>
      <c r="CG500" s="30">
        <v>0</v>
      </c>
      <c r="CH500" s="30"/>
      <c r="CI500" s="43" cm="1">
        <f t="array" ref="CI500:CI505">MMULT(_xlfn.ANCHORARRAY(CD500),_xlfn.ANCHORARRAY(CI492))</f>
        <v>-8.5600000000000009E-2</v>
      </c>
      <c r="CJ500" s="25"/>
      <c r="CK500" s="29"/>
      <c r="CL500" s="30"/>
      <c r="CM500" s="30" cm="1">
        <f t="array" ref="CM500:CP505">MMULT(CD500:CG505,_xlfn.ANCHORARRAY(CM492))</f>
        <v>0.42839999999999995</v>
      </c>
      <c r="CN500" s="30">
        <v>-0.14280000000000001</v>
      </c>
      <c r="CO500" s="30">
        <v>0.2</v>
      </c>
      <c r="CP500" s="30">
        <v>0</v>
      </c>
      <c r="CQ500" s="30"/>
      <c r="CR500" s="30" cm="1">
        <f t="array" ref="CR500:CR505">MMULT(_xlfn.ANCHORARRAY(CM500),_xlfn.ANCHORARRAY(CR492))</f>
        <v>5.7200000000000001E-2</v>
      </c>
      <c r="CS500" s="30"/>
      <c r="CT500" s="30" cm="1">
        <f t="array" ref="CT500:CT505">_xlfn.ANCHORARRAY(CT492)-_xlfn.ANCHORARRAY(CR500)</f>
        <v>1.9428000000000001</v>
      </c>
      <c r="CU500" s="30"/>
      <c r="CV500" s="19" cm="1">
        <f t="array" ref="CV500:CV505">_xlfn.ANCHORARRAY(CT500)*CV492</f>
        <v>0.97140000000000004</v>
      </c>
      <c r="CW500" s="30"/>
      <c r="CX500" s="30"/>
      <c r="CY500" s="30" cm="1">
        <f t="array" ref="CY500:DB505">MMULT(_xlfn.ANCHORARRAY(CV500),CY498:DB498)</f>
        <v>0</v>
      </c>
      <c r="CZ500" s="30">
        <v>0.97140000000000004</v>
      </c>
      <c r="DA500" s="30">
        <v>0.97140000000000004</v>
      </c>
      <c r="DB500" s="30">
        <v>0</v>
      </c>
      <c r="DC500" s="30"/>
      <c r="DD500" s="30"/>
      <c r="DE500" s="69" cm="1">
        <f t="array" ref="DE500:DH505">_xlfn.ANCHORARRAY(CM500)+_xlfn.ANCHORARRAY(CY500)</f>
        <v>0.42839999999999995</v>
      </c>
      <c r="DF500" s="70">
        <v>0.8286</v>
      </c>
      <c r="DG500" s="70">
        <v>1.1714</v>
      </c>
      <c r="DH500" s="71">
        <v>0</v>
      </c>
      <c r="DI500" s="30"/>
      <c r="DJ500" s="43" cm="1">
        <f t="array" ref="DJ500:DJ505">MMULT(_xlfn.ANCHORARRAY(DE500),_xlfn.ANCHORARRAY(DJ492))</f>
        <v>1.5997999999999999</v>
      </c>
      <c r="DK500" s="25"/>
    </row>
    <row r="501" spans="4:115" ht="24" customHeight="1">
      <c r="D501" t="s">
        <v>12</v>
      </c>
      <c r="E501" s="1" cm="1">
        <f t="array" aca="1" ref="E501:H504" ca="1">_xlfn.RANDARRAY(4,4)</f>
        <v>0.61063184620881361</v>
      </c>
      <c r="F501" s="1">
        <f ca="1"/>
        <v>0.37385628614923516</v>
      </c>
      <c r="G501" s="1">
        <f ca="1"/>
        <v>0.26110081871786783</v>
      </c>
      <c r="H501" s="1">
        <f ca="1"/>
        <v>3.1297711171067055E-2</v>
      </c>
      <c r="J501" t="s">
        <v>6</v>
      </c>
      <c r="K501" s="16" cm="1">
        <f t="array" aca="1" ref="K501:R504" ca="1">MMULT(_xlfn.ANCHORARRAY(E501),K494:R497)</f>
        <v>0.94024130717697074</v>
      </c>
      <c r="L501" s="16">
        <f ca="1"/>
        <v>0.64039596287910183</v>
      </c>
      <c r="M501" s="16">
        <f ca="1"/>
        <v>0.63787829151920838</v>
      </c>
      <c r="N501" s="16">
        <f ca="1"/>
        <v>0.81933874342434243</v>
      </c>
      <c r="O501" s="16">
        <f ca="1"/>
        <v>0.60109827015459028</v>
      </c>
      <c r="P501" s="16">
        <f ca="1"/>
        <v>0.77922428986406789</v>
      </c>
      <c r="Q501" s="16">
        <f ca="1"/>
        <v>0.63525256964646482</v>
      </c>
      <c r="R501" s="16">
        <f ca="1"/>
        <v>0.74549225131731633</v>
      </c>
      <c r="S501" s="33">
        <v>1</v>
      </c>
      <c r="T501" s="33">
        <v>0</v>
      </c>
      <c r="U501" s="33">
        <v>1</v>
      </c>
      <c r="AB501" s="29">
        <v>0</v>
      </c>
      <c r="AC501" s="30">
        <v>1</v>
      </c>
      <c r="AD501" s="30">
        <v>0</v>
      </c>
      <c r="AE501" s="46">
        <v>0</v>
      </c>
      <c r="AI501" s="29"/>
      <c r="AJ501" s="30"/>
      <c r="AK501" s="30">
        <v>0</v>
      </c>
      <c r="AL501" s="30">
        <v>1</v>
      </c>
      <c r="AM501" s="30">
        <v>0</v>
      </c>
      <c r="AN501" s="30">
        <v>0</v>
      </c>
      <c r="AO501" s="30"/>
      <c r="AP501" s="30">
        <v>0</v>
      </c>
      <c r="AQ501" s="30"/>
      <c r="AR501" s="30">
        <v>0</v>
      </c>
      <c r="AS501" s="30"/>
      <c r="AT501" s="20">
        <v>0</v>
      </c>
      <c r="AU501" s="30"/>
      <c r="AV501" s="30"/>
      <c r="AW501" s="30">
        <v>0</v>
      </c>
      <c r="AX501" s="30">
        <v>0</v>
      </c>
      <c r="AY501" s="30">
        <v>0</v>
      </c>
      <c r="AZ501" s="30">
        <v>0</v>
      </c>
      <c r="BA501" s="30"/>
      <c r="BB501" s="30"/>
      <c r="BC501" s="53">
        <v>0</v>
      </c>
      <c r="BD501" s="30">
        <v>1</v>
      </c>
      <c r="BE501" s="30">
        <v>0</v>
      </c>
      <c r="BF501" s="54">
        <v>0</v>
      </c>
      <c r="BG501" s="30"/>
      <c r="BH501" s="44">
        <v>1</v>
      </c>
      <c r="BI501" s="46"/>
      <c r="BJ501" s="29"/>
      <c r="BK501" s="30"/>
      <c r="BL501" s="30">
        <v>0</v>
      </c>
      <c r="BM501" s="30">
        <v>1</v>
      </c>
      <c r="BN501" s="30">
        <v>0</v>
      </c>
      <c r="BO501" s="30">
        <v>0</v>
      </c>
      <c r="BP501" s="30"/>
      <c r="BQ501" s="30">
        <v>1</v>
      </c>
      <c r="BR501" s="30"/>
      <c r="BS501" s="30">
        <v>1</v>
      </c>
      <c r="BT501" s="30"/>
      <c r="BU501" s="20">
        <v>0.4</v>
      </c>
      <c r="BV501" s="30"/>
      <c r="BW501" s="30"/>
      <c r="BX501" s="30">
        <v>0.4</v>
      </c>
      <c r="BY501" s="30">
        <v>0.4</v>
      </c>
      <c r="BZ501" s="30">
        <v>0</v>
      </c>
      <c r="CA501" s="30">
        <v>0</v>
      </c>
      <c r="CB501" s="30"/>
      <c r="CC501" s="30"/>
      <c r="CD501" s="30">
        <v>0.4</v>
      </c>
      <c r="CE501" s="30">
        <v>1.4</v>
      </c>
      <c r="CF501" s="30">
        <v>0</v>
      </c>
      <c r="CG501" s="30">
        <v>0</v>
      </c>
      <c r="CH501" s="30"/>
      <c r="CI501" s="44">
        <v>1.4</v>
      </c>
      <c r="CJ501" s="25"/>
      <c r="CK501" s="29"/>
      <c r="CL501" s="30"/>
      <c r="CM501" s="30">
        <v>0.4</v>
      </c>
      <c r="CN501" s="30">
        <v>0.7</v>
      </c>
      <c r="CO501" s="30">
        <v>0</v>
      </c>
      <c r="CP501" s="30">
        <v>0</v>
      </c>
      <c r="CQ501" s="30"/>
      <c r="CR501" s="30">
        <v>0.7</v>
      </c>
      <c r="CS501" s="30"/>
      <c r="CT501" s="30">
        <v>1.3</v>
      </c>
      <c r="CU501" s="30"/>
      <c r="CV501" s="20">
        <v>0.65</v>
      </c>
      <c r="CW501" s="30"/>
      <c r="CX501" s="30"/>
      <c r="CY501" s="30">
        <v>0</v>
      </c>
      <c r="CZ501" s="30">
        <v>0.65</v>
      </c>
      <c r="DA501" s="30">
        <v>0.65</v>
      </c>
      <c r="DB501" s="30">
        <v>0</v>
      </c>
      <c r="DC501" s="30"/>
      <c r="DD501" s="30"/>
      <c r="DE501" s="72">
        <v>0.4</v>
      </c>
      <c r="DF501">
        <v>1.35</v>
      </c>
      <c r="DG501">
        <v>0.65</v>
      </c>
      <c r="DH501" s="73">
        <v>0</v>
      </c>
      <c r="DI501" s="30"/>
      <c r="DJ501" s="44">
        <v>1.05</v>
      </c>
      <c r="DK501" s="25"/>
    </row>
    <row r="502" spans="4:115" ht="24" customHeight="1">
      <c r="E502" s="1">
        <f ca="1"/>
        <v>0.98818741942073496</v>
      </c>
      <c r="F502" s="1">
        <f ca="1"/>
        <v>0.13307409762705702</v>
      </c>
      <c r="G502" s="1">
        <f ca="1"/>
        <v>0.60885408642646932</v>
      </c>
      <c r="H502" s="1">
        <f ca="1"/>
        <v>0.88649312198079033</v>
      </c>
      <c r="K502" s="17">
        <f ca="1"/>
        <v>1.5717658524959195</v>
      </c>
      <c r="L502" s="17">
        <f ca="1"/>
        <v>1.164671574130316</v>
      </c>
      <c r="M502" s="17">
        <f ca="1"/>
        <v>1.2751945061795218</v>
      </c>
      <c r="N502" s="17">
        <f ca="1"/>
        <v>1.7286631254753781</v>
      </c>
      <c r="O502" s="17">
        <f ca="1"/>
        <v>1.3177779417125079</v>
      </c>
      <c r="P502" s="17">
        <f ca="1"/>
        <v>1.843189021080136</v>
      </c>
      <c r="Q502" s="17">
        <f ca="1"/>
        <v>1.7513784742243956</v>
      </c>
      <c r="R502" s="17">
        <f ca="1"/>
        <v>1.4408237559865358</v>
      </c>
      <c r="S502" s="36">
        <v>1</v>
      </c>
      <c r="T502" s="36">
        <v>1</v>
      </c>
      <c r="U502" s="36">
        <v>0</v>
      </c>
      <c r="AB502" s="29">
        <v>0</v>
      </c>
      <c r="AC502" s="30">
        <v>0</v>
      </c>
      <c r="AD502" s="30">
        <v>1</v>
      </c>
      <c r="AE502" s="46">
        <v>0</v>
      </c>
      <c r="AI502" s="29"/>
      <c r="AJ502" s="30"/>
      <c r="AK502" s="30">
        <v>0</v>
      </c>
      <c r="AL502" s="30">
        <v>0</v>
      </c>
      <c r="AM502" s="30">
        <v>1</v>
      </c>
      <c r="AN502" s="30">
        <v>0</v>
      </c>
      <c r="AO502" s="30"/>
      <c r="AP502" s="30">
        <v>1</v>
      </c>
      <c r="AQ502" s="30"/>
      <c r="AR502" s="30">
        <v>3</v>
      </c>
      <c r="AS502" s="30"/>
      <c r="AT502" s="20">
        <v>1.2000000000000002</v>
      </c>
      <c r="AU502" s="30"/>
      <c r="AV502" s="30"/>
      <c r="AW502" s="30">
        <v>1.2000000000000002</v>
      </c>
      <c r="AX502" s="30">
        <v>0</v>
      </c>
      <c r="AY502" s="30">
        <v>1.2000000000000002</v>
      </c>
      <c r="AZ502" s="30">
        <v>0</v>
      </c>
      <c r="BA502" s="30"/>
      <c r="BB502" s="30"/>
      <c r="BC502" s="53">
        <v>1.2000000000000002</v>
      </c>
      <c r="BD502" s="30">
        <v>0</v>
      </c>
      <c r="BE502" s="30">
        <v>2.2000000000000002</v>
      </c>
      <c r="BF502" s="54">
        <v>0</v>
      </c>
      <c r="BG502" s="30"/>
      <c r="BH502" s="44">
        <v>1.2000000000000002</v>
      </c>
      <c r="BI502" s="46"/>
      <c r="BJ502" s="29"/>
      <c r="BK502" s="30"/>
      <c r="BL502" s="30">
        <v>0.6120000000000001</v>
      </c>
      <c r="BM502" s="30">
        <v>0</v>
      </c>
      <c r="BN502" s="30">
        <v>1.1000000000000001</v>
      </c>
      <c r="BO502" s="30">
        <v>0</v>
      </c>
      <c r="BP502" s="30"/>
      <c r="BQ502" s="30">
        <v>0.6120000000000001</v>
      </c>
      <c r="BR502" s="30"/>
      <c r="BS502" s="30">
        <v>-0.6120000000000001</v>
      </c>
      <c r="BT502" s="30"/>
      <c r="BU502" s="20">
        <v>-0.24480000000000005</v>
      </c>
      <c r="BV502" s="30"/>
      <c r="BW502" s="30"/>
      <c r="BX502" s="30">
        <v>-0.24480000000000005</v>
      </c>
      <c r="BY502" s="30">
        <v>-0.24480000000000005</v>
      </c>
      <c r="BZ502" s="30">
        <v>0</v>
      </c>
      <c r="CA502" s="30">
        <v>0</v>
      </c>
      <c r="CB502" s="30"/>
      <c r="CC502" s="30"/>
      <c r="CD502" s="30">
        <v>0.36720000000000008</v>
      </c>
      <c r="CE502" s="30">
        <v>-0.24480000000000005</v>
      </c>
      <c r="CF502" s="30">
        <v>1.1000000000000001</v>
      </c>
      <c r="CG502" s="30">
        <v>0</v>
      </c>
      <c r="CH502" s="30"/>
      <c r="CI502" s="44">
        <v>0.85520000000000007</v>
      </c>
      <c r="CJ502" s="25"/>
      <c r="CK502" s="29"/>
      <c r="CL502" s="30"/>
      <c r="CM502" s="30">
        <v>0.36720000000000008</v>
      </c>
      <c r="CN502" s="30">
        <v>-0.12240000000000002</v>
      </c>
      <c r="CO502" s="30">
        <v>1.1000000000000001</v>
      </c>
      <c r="CP502" s="30">
        <v>0</v>
      </c>
      <c r="CQ502" s="30"/>
      <c r="CR502" s="30">
        <v>0.97760000000000002</v>
      </c>
      <c r="CS502" s="30"/>
      <c r="CT502" s="30">
        <v>3.0224000000000002</v>
      </c>
      <c r="CU502" s="30"/>
      <c r="CV502" s="20">
        <v>1.5112000000000001</v>
      </c>
      <c r="CW502" s="30"/>
      <c r="CX502" s="30"/>
      <c r="CY502" s="30">
        <v>0</v>
      </c>
      <c r="CZ502" s="30">
        <v>1.5112000000000001</v>
      </c>
      <c r="DA502" s="30">
        <v>1.5112000000000001</v>
      </c>
      <c r="DB502" s="30">
        <v>0</v>
      </c>
      <c r="DC502" s="30"/>
      <c r="DD502" s="30"/>
      <c r="DE502" s="72">
        <v>0.36720000000000008</v>
      </c>
      <c r="DF502">
        <v>1.3888</v>
      </c>
      <c r="DG502">
        <v>2.6112000000000002</v>
      </c>
      <c r="DH502" s="73">
        <v>0</v>
      </c>
      <c r="DI502" s="30"/>
      <c r="DJ502" s="44">
        <v>2.9784000000000002</v>
      </c>
      <c r="DK502" s="25"/>
    </row>
    <row r="503" spans="4:115" ht="24" customHeight="1">
      <c r="E503" s="1">
        <f ca="1"/>
        <v>0.22051376818371526</v>
      </c>
      <c r="F503" s="1">
        <f ca="1"/>
        <v>0.75410321716346407</v>
      </c>
      <c r="G503" s="1">
        <f ca="1"/>
        <v>1.6809339136761636E-2</v>
      </c>
      <c r="H503" s="1">
        <f ca="1"/>
        <v>0.9507411802797352</v>
      </c>
      <c r="K503" s="17">
        <f ca="1"/>
        <v>0.49471242502696516</v>
      </c>
      <c r="L503" s="17">
        <f ca="1"/>
        <v>0.47100440092987617</v>
      </c>
      <c r="M503" s="17">
        <f ca="1"/>
        <v>1.0780557969581974</v>
      </c>
      <c r="N503" s="17">
        <f ca="1"/>
        <v>1.1450684201505612</v>
      </c>
      <c r="O503" s="17">
        <f ca="1"/>
        <v>0.89085528851219109</v>
      </c>
      <c r="P503" s="17">
        <f ca="1"/>
        <v>1.3670076017843447</v>
      </c>
      <c r="Q503" s="17">
        <f ca="1"/>
        <v>1.1778962840289706</v>
      </c>
      <c r="R503" s="17">
        <f ca="1"/>
        <v>1.0781443992006521</v>
      </c>
      <c r="S503" s="36">
        <v>0</v>
      </c>
      <c r="T503" s="36">
        <v>1</v>
      </c>
      <c r="U503" s="36">
        <v>1</v>
      </c>
      <c r="AB503" s="29">
        <v>0</v>
      </c>
      <c r="AC503" s="30">
        <v>0</v>
      </c>
      <c r="AD503" s="30">
        <v>0</v>
      </c>
      <c r="AE503" s="46">
        <v>1</v>
      </c>
      <c r="AI503" s="29"/>
      <c r="AJ503" s="30"/>
      <c r="AK503" s="30">
        <v>0</v>
      </c>
      <c r="AL503" s="30">
        <v>0</v>
      </c>
      <c r="AM503" s="30">
        <v>0</v>
      </c>
      <c r="AN503" s="30">
        <v>1</v>
      </c>
      <c r="AO503" s="30"/>
      <c r="AP503" s="30">
        <v>0</v>
      </c>
      <c r="AQ503" s="30"/>
      <c r="AR503" s="30">
        <v>0</v>
      </c>
      <c r="AS503" s="30"/>
      <c r="AT503" s="20">
        <v>0</v>
      </c>
      <c r="AU503" s="30"/>
      <c r="AV503" s="30"/>
      <c r="AW503" s="30">
        <v>0</v>
      </c>
      <c r="AX503" s="30">
        <v>0</v>
      </c>
      <c r="AY503" s="30">
        <v>0</v>
      </c>
      <c r="AZ503" s="30">
        <v>0</v>
      </c>
      <c r="BA503" s="30"/>
      <c r="BB503" s="30"/>
      <c r="BC503" s="53">
        <v>0</v>
      </c>
      <c r="BD503" s="30">
        <v>0</v>
      </c>
      <c r="BE503" s="30">
        <v>0</v>
      </c>
      <c r="BF503" s="54">
        <v>1</v>
      </c>
      <c r="BG503" s="30"/>
      <c r="BH503" s="44">
        <v>0</v>
      </c>
      <c r="BI503" s="46"/>
      <c r="BJ503" s="29"/>
      <c r="BK503" s="30"/>
      <c r="BL503" s="30">
        <v>0</v>
      </c>
      <c r="BM503" s="30">
        <v>0</v>
      </c>
      <c r="BN503" s="30">
        <v>0</v>
      </c>
      <c r="BO503" s="30">
        <v>1</v>
      </c>
      <c r="BP503" s="30"/>
      <c r="BQ503" s="30">
        <v>0</v>
      </c>
      <c r="BR503" s="30"/>
      <c r="BS503" s="30">
        <v>4</v>
      </c>
      <c r="BT503" s="30"/>
      <c r="BU503" s="20">
        <v>1.6</v>
      </c>
      <c r="BV503" s="30"/>
      <c r="BW503" s="30"/>
      <c r="BX503" s="30">
        <v>1.6</v>
      </c>
      <c r="BY503" s="30">
        <v>1.6</v>
      </c>
      <c r="BZ503" s="30">
        <v>0</v>
      </c>
      <c r="CA503" s="30">
        <v>0</v>
      </c>
      <c r="CB503" s="30"/>
      <c r="CC503" s="30"/>
      <c r="CD503" s="30">
        <v>1.6</v>
      </c>
      <c r="CE503" s="30">
        <v>1.6</v>
      </c>
      <c r="CF503" s="30">
        <v>0</v>
      </c>
      <c r="CG503" s="30">
        <v>1</v>
      </c>
      <c r="CH503" s="30"/>
      <c r="CI503" s="44">
        <v>1.6</v>
      </c>
      <c r="CJ503" s="25"/>
      <c r="CK503" s="29"/>
      <c r="CL503" s="30"/>
      <c r="CM503" s="30">
        <v>1.6</v>
      </c>
      <c r="CN503" s="30">
        <v>0.8</v>
      </c>
      <c r="CO503" s="30">
        <v>0</v>
      </c>
      <c r="CP503" s="30">
        <v>0.5</v>
      </c>
      <c r="CQ503" s="30"/>
      <c r="CR503" s="30">
        <v>0.8</v>
      </c>
      <c r="CS503" s="30"/>
      <c r="CT503" s="30">
        <v>3.2</v>
      </c>
      <c r="CU503" s="30"/>
      <c r="CV503" s="20">
        <v>1.6</v>
      </c>
      <c r="CW503" s="30"/>
      <c r="CX503" s="30"/>
      <c r="CY503" s="30">
        <v>0</v>
      </c>
      <c r="CZ503" s="30">
        <v>1.6</v>
      </c>
      <c r="DA503" s="30">
        <v>1.6</v>
      </c>
      <c r="DB503" s="30">
        <v>0</v>
      </c>
      <c r="DC503" s="30"/>
      <c r="DD503" s="30"/>
      <c r="DE503" s="72">
        <v>1.6</v>
      </c>
      <c r="DF503">
        <v>2.4000000000000004</v>
      </c>
      <c r="DG503">
        <v>1.6</v>
      </c>
      <c r="DH503" s="73">
        <v>0.5</v>
      </c>
      <c r="DI503" s="30"/>
      <c r="DJ503" s="44">
        <v>3.2</v>
      </c>
      <c r="DK503" s="25"/>
    </row>
    <row r="504" spans="4:115" ht="24" customHeight="1">
      <c r="E504" s="1">
        <f ca="1"/>
        <v>0.65836196286559456</v>
      </c>
      <c r="F504" s="1">
        <f ca="1"/>
        <v>2.1357995709721633E-2</v>
      </c>
      <c r="G504" s="1">
        <f ca="1"/>
        <v>1.7543938481651145E-2</v>
      </c>
      <c r="H504" s="1">
        <f ca="1"/>
        <v>0.39716943517098358</v>
      </c>
      <c r="K504" s="18">
        <f ca="1"/>
        <v>0.64614070653218914</v>
      </c>
      <c r="L504" s="18">
        <f ca="1"/>
        <v>0.3614242760814243</v>
      </c>
      <c r="M504" s="18">
        <f ca="1"/>
        <v>0.31969151452356559</v>
      </c>
      <c r="N504" s="18">
        <f ca="1"/>
        <v>0.88947217321101202</v>
      </c>
      <c r="O504" s="18">
        <f ca="1"/>
        <v>0.73816966367338621</v>
      </c>
      <c r="P504" s="18">
        <f ca="1"/>
        <v>0.73417946304527426</v>
      </c>
      <c r="Q504" s="18">
        <f ca="1"/>
        <v>0.60835617578553469</v>
      </c>
      <c r="R504" s="18">
        <f ca="1"/>
        <v>0.48859541737769141</v>
      </c>
      <c r="S504" s="38">
        <v>0</v>
      </c>
      <c r="T504" s="38">
        <v>0</v>
      </c>
      <c r="U504" s="38">
        <v>0</v>
      </c>
      <c r="AB504" s="29">
        <v>0</v>
      </c>
      <c r="AC504" s="30">
        <v>0</v>
      </c>
      <c r="AD504" s="30">
        <v>0</v>
      </c>
      <c r="AE504" s="46">
        <v>0</v>
      </c>
      <c r="AI504" s="29"/>
      <c r="AJ504" s="30"/>
      <c r="AK504" s="30">
        <v>0</v>
      </c>
      <c r="AL504" s="30">
        <v>0</v>
      </c>
      <c r="AM504" s="30">
        <v>0</v>
      </c>
      <c r="AN504" s="30">
        <v>0</v>
      </c>
      <c r="AO504" s="30"/>
      <c r="AP504" s="30">
        <v>0</v>
      </c>
      <c r="AQ504" s="30"/>
      <c r="AR504" s="30">
        <v>2</v>
      </c>
      <c r="AS504" s="30"/>
      <c r="AT504" s="20">
        <v>0.8</v>
      </c>
      <c r="AU504" s="30"/>
      <c r="AV504" s="30"/>
      <c r="AW504" s="30">
        <v>0.8</v>
      </c>
      <c r="AX504" s="30">
        <v>0</v>
      </c>
      <c r="AY504" s="30">
        <v>0.8</v>
      </c>
      <c r="AZ504" s="30">
        <v>0</v>
      </c>
      <c r="BA504" s="30"/>
      <c r="BB504" s="30"/>
      <c r="BC504" s="53">
        <v>0.8</v>
      </c>
      <c r="BD504" s="30">
        <v>0</v>
      </c>
      <c r="BE504" s="30">
        <v>0.8</v>
      </c>
      <c r="BF504" s="54">
        <v>0</v>
      </c>
      <c r="BG504" s="30"/>
      <c r="BH504" s="44">
        <v>0.8</v>
      </c>
      <c r="BI504" s="46"/>
      <c r="BJ504" s="29"/>
      <c r="BK504" s="30"/>
      <c r="BL504" s="30">
        <v>0.40800000000000003</v>
      </c>
      <c r="BM504" s="30">
        <v>0</v>
      </c>
      <c r="BN504" s="30">
        <v>0.4</v>
      </c>
      <c r="BO504" s="30">
        <v>0</v>
      </c>
      <c r="BP504" s="30"/>
      <c r="BQ504" s="30">
        <v>0.40800000000000003</v>
      </c>
      <c r="BR504" s="30"/>
      <c r="BS504" s="30">
        <v>-2.4079999999999999</v>
      </c>
      <c r="BT504" s="30"/>
      <c r="BU504" s="20">
        <v>-0.96320000000000006</v>
      </c>
      <c r="BV504" s="30"/>
      <c r="BW504" s="30"/>
      <c r="BX504" s="30">
        <v>-0.96320000000000006</v>
      </c>
      <c r="BY504" s="30">
        <v>-0.96320000000000006</v>
      </c>
      <c r="BZ504" s="30">
        <v>0</v>
      </c>
      <c r="CA504" s="30">
        <v>0</v>
      </c>
      <c r="CB504" s="30"/>
      <c r="CC504" s="30"/>
      <c r="CD504" s="30">
        <v>-0.55520000000000003</v>
      </c>
      <c r="CE504" s="30">
        <v>-0.96320000000000006</v>
      </c>
      <c r="CF504" s="30">
        <v>0.4</v>
      </c>
      <c r="CG504" s="30">
        <v>0</v>
      </c>
      <c r="CH504" s="30"/>
      <c r="CI504" s="44">
        <v>-0.56320000000000003</v>
      </c>
      <c r="CJ504" s="25"/>
      <c r="CK504" s="29"/>
      <c r="CL504" s="30"/>
      <c r="CM504" s="30">
        <v>-0.55520000000000003</v>
      </c>
      <c r="CN504" s="30">
        <v>-0.48160000000000003</v>
      </c>
      <c r="CO504" s="30">
        <v>0.4</v>
      </c>
      <c r="CP504" s="30">
        <v>0</v>
      </c>
      <c r="CQ504" s="30"/>
      <c r="CR504" s="30">
        <v>-8.1600000000000006E-2</v>
      </c>
      <c r="CS504" s="30"/>
      <c r="CT504" s="30">
        <v>8.1600000000000006E-2</v>
      </c>
      <c r="CU504" s="30"/>
      <c r="CV504" s="20">
        <v>4.0800000000000003E-2</v>
      </c>
      <c r="CW504" s="30"/>
      <c r="CX504" s="30"/>
      <c r="CY504" s="30">
        <v>0</v>
      </c>
      <c r="CZ504" s="30">
        <v>4.0800000000000003E-2</v>
      </c>
      <c r="DA504" s="30">
        <v>4.0800000000000003E-2</v>
      </c>
      <c r="DB504" s="30">
        <v>0</v>
      </c>
      <c r="DC504" s="30"/>
      <c r="DD504" s="30"/>
      <c r="DE504" s="72">
        <v>-0.55520000000000003</v>
      </c>
      <c r="DF504">
        <v>-0.44080000000000003</v>
      </c>
      <c r="DG504">
        <v>0.44080000000000003</v>
      </c>
      <c r="DH504" s="73">
        <v>0</v>
      </c>
      <c r="DI504" s="30"/>
      <c r="DJ504" s="44">
        <v>-0.1144</v>
      </c>
      <c r="DK504" s="25"/>
    </row>
    <row r="505" spans="4:115" ht="24" customHeight="1" thickBot="1">
      <c r="AB505" s="47">
        <v>0</v>
      </c>
      <c r="AC505" s="48">
        <v>0</v>
      </c>
      <c r="AD505" s="48">
        <v>0</v>
      </c>
      <c r="AE505" s="49">
        <v>0</v>
      </c>
      <c r="AI505" s="29"/>
      <c r="AJ505" s="30"/>
      <c r="AK505" s="30">
        <v>0</v>
      </c>
      <c r="AL505" s="30">
        <v>0</v>
      </c>
      <c r="AM505" s="30">
        <v>0</v>
      </c>
      <c r="AN505" s="30">
        <v>0</v>
      </c>
      <c r="AO505" s="30"/>
      <c r="AP505" s="30">
        <v>0</v>
      </c>
      <c r="AQ505" s="30"/>
      <c r="AR505" s="30">
        <v>-2</v>
      </c>
      <c r="AS505" s="30"/>
      <c r="AT505" s="21">
        <v>-0.8</v>
      </c>
      <c r="AU505" s="30"/>
      <c r="AV505" s="30"/>
      <c r="AW505" s="30">
        <v>-0.8</v>
      </c>
      <c r="AX505" s="30">
        <v>0</v>
      </c>
      <c r="AY505" s="30">
        <v>-0.8</v>
      </c>
      <c r="AZ505" s="30">
        <v>0</v>
      </c>
      <c r="BA505" s="30"/>
      <c r="BB505" s="30"/>
      <c r="BC505" s="55">
        <v>-0.8</v>
      </c>
      <c r="BD505" s="56">
        <v>0</v>
      </c>
      <c r="BE505" s="56">
        <v>-0.8</v>
      </c>
      <c r="BF505" s="57">
        <v>0</v>
      </c>
      <c r="BG505" s="30"/>
      <c r="BH505" s="45">
        <v>-0.8</v>
      </c>
      <c r="BI505" s="46"/>
      <c r="BJ505" s="29"/>
      <c r="BK505" s="30"/>
      <c r="BL505" s="30">
        <v>-0.40800000000000003</v>
      </c>
      <c r="BM505" s="30">
        <v>0</v>
      </c>
      <c r="BN505" s="30">
        <v>-0.4</v>
      </c>
      <c r="BO505" s="30">
        <v>0</v>
      </c>
      <c r="BP505" s="30"/>
      <c r="BQ505" s="30">
        <v>-0.40800000000000003</v>
      </c>
      <c r="BR505" s="30"/>
      <c r="BS505" s="30">
        <v>2.4079999999999999</v>
      </c>
      <c r="BT505" s="30"/>
      <c r="BU505" s="21">
        <v>0.96320000000000006</v>
      </c>
      <c r="BV505" s="30"/>
      <c r="BW505" s="30"/>
      <c r="BX505" s="30">
        <v>0.96320000000000006</v>
      </c>
      <c r="BY505" s="30">
        <v>0.96320000000000006</v>
      </c>
      <c r="BZ505" s="30">
        <v>0</v>
      </c>
      <c r="CA505" s="30">
        <v>0</v>
      </c>
      <c r="CB505" s="30"/>
      <c r="CC505" s="30"/>
      <c r="CD505" s="30">
        <v>0.55520000000000003</v>
      </c>
      <c r="CE505" s="30">
        <v>0.96320000000000006</v>
      </c>
      <c r="CF505" s="30">
        <v>-0.4</v>
      </c>
      <c r="CG505" s="30">
        <v>0</v>
      </c>
      <c r="CH505" s="30"/>
      <c r="CI505" s="45">
        <v>0.56320000000000003</v>
      </c>
      <c r="CJ505" s="25"/>
      <c r="CK505" s="29"/>
      <c r="CL505" s="30"/>
      <c r="CM505" s="30">
        <v>0.55520000000000003</v>
      </c>
      <c r="CN505" s="30">
        <v>0.48160000000000003</v>
      </c>
      <c r="CO505" s="30">
        <v>-0.4</v>
      </c>
      <c r="CP505" s="30">
        <v>0</v>
      </c>
      <c r="CQ505" s="30"/>
      <c r="CR505" s="30">
        <v>8.1600000000000006E-2</v>
      </c>
      <c r="CS505" s="30"/>
      <c r="CT505" s="30">
        <v>1.9184000000000001</v>
      </c>
      <c r="CU505" s="30"/>
      <c r="CV505" s="21">
        <v>0.95920000000000005</v>
      </c>
      <c r="CW505" s="30"/>
      <c r="CX505" s="30"/>
      <c r="CY505" s="30">
        <v>0</v>
      </c>
      <c r="CZ505" s="30">
        <v>0.95920000000000005</v>
      </c>
      <c r="DA505" s="30">
        <v>0.95920000000000005</v>
      </c>
      <c r="DB505" s="30">
        <v>0</v>
      </c>
      <c r="DC505" s="30"/>
      <c r="DD505" s="30"/>
      <c r="DE505" s="74">
        <v>0.55520000000000003</v>
      </c>
      <c r="DF505" s="75">
        <v>1.4408000000000001</v>
      </c>
      <c r="DG505" s="75">
        <v>0.55920000000000003</v>
      </c>
      <c r="DH505" s="76">
        <v>0</v>
      </c>
      <c r="DI505" s="30"/>
      <c r="DJ505" s="45">
        <v>1.1144000000000001</v>
      </c>
      <c r="DK505" s="25"/>
    </row>
    <row r="506" spans="4:115" ht="24" customHeight="1" thickBot="1">
      <c r="K506" s="30" t="str" cm="1">
        <f t="array" ref="K506:U506">"k"&amp;_xlfn.ANCHORARRAY(K491)</f>
        <v>k1</v>
      </c>
      <c r="L506" s="30" t="str">
        <v>k2</v>
      </c>
      <c r="M506" s="30" t="str">
        <v>k3</v>
      </c>
      <c r="N506" s="30" t="str">
        <v>k4</v>
      </c>
      <c r="O506" s="30" t="str">
        <v>k5</v>
      </c>
      <c r="P506" s="30" t="str">
        <v>k6</v>
      </c>
      <c r="Q506" s="30" t="str">
        <v>k7</v>
      </c>
      <c r="R506" s="30" t="str">
        <v>k8</v>
      </c>
      <c r="S506" s="30" t="str">
        <v>k9</v>
      </c>
      <c r="T506" s="30" t="str">
        <v>k10</v>
      </c>
      <c r="U506" s="30" t="str">
        <v>k11</v>
      </c>
      <c r="AI506" s="47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9"/>
      <c r="BJ506" s="26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  <c r="BZ506" s="27"/>
      <c r="CA506" s="27"/>
      <c r="CB506" s="27"/>
      <c r="CC506" s="27"/>
      <c r="CD506" s="27"/>
      <c r="CE506" s="27"/>
      <c r="CF506" s="27"/>
      <c r="CG506" s="27"/>
      <c r="CH506" s="27"/>
      <c r="CI506" s="27"/>
      <c r="CJ506" s="28"/>
      <c r="CK506" s="26"/>
      <c r="CL506" s="27"/>
      <c r="CM506" s="27"/>
      <c r="CN506" s="27"/>
      <c r="CO506" s="27"/>
      <c r="CP506" s="27"/>
      <c r="CQ506" s="27"/>
      <c r="CR506" s="27"/>
      <c r="CS506" s="27"/>
      <c r="CT506" s="27"/>
      <c r="CU506" s="27"/>
      <c r="CV506" s="27"/>
      <c r="CW506" s="27"/>
      <c r="CX506" s="27"/>
      <c r="CY506" s="27"/>
      <c r="CZ506" s="27"/>
      <c r="DA506" s="27"/>
      <c r="DB506" s="27"/>
      <c r="DC506" s="27"/>
      <c r="DD506" s="27"/>
      <c r="DE506" s="27"/>
      <c r="DF506" s="27"/>
      <c r="DG506" s="27"/>
      <c r="DH506" s="27"/>
      <c r="DI506" s="27"/>
      <c r="DJ506" s="27"/>
      <c r="DK506" s="28"/>
    </row>
    <row r="507" spans="4:115" ht="24" customHeight="1">
      <c r="D507" t="s">
        <v>14</v>
      </c>
      <c r="E507" s="1" cm="1">
        <f t="array" aca="1" ref="E507:H510" ca="1">_xlfn.RANDARRAY(4,4)</f>
        <v>0.85942001783380828</v>
      </c>
      <c r="F507" s="1">
        <f ca="1"/>
        <v>4.8320642636522582E-2</v>
      </c>
      <c r="G507" s="1">
        <f ca="1"/>
        <v>0.69304946981385673</v>
      </c>
      <c r="H507" s="1">
        <f ca="1"/>
        <v>0.89616879423925444</v>
      </c>
      <c r="J507" t="s">
        <v>15</v>
      </c>
      <c r="K507" s="16" cm="1">
        <f t="array" aca="1" ref="K507:R510" ca="1">MMULT(_xlfn.ANCHORARRAY(E507),K494:R497)</f>
        <v>1.5060071442894754</v>
      </c>
      <c r="L507" s="16">
        <f ca="1"/>
        <v>1.1622215999966092</v>
      </c>
      <c r="M507" s="16">
        <f ca="1"/>
        <v>1.2822253056455575</v>
      </c>
      <c r="N507" s="16">
        <f ca="1"/>
        <v>1.6027769200162112</v>
      </c>
      <c r="O507" s="16">
        <f ca="1"/>
        <v>1.2041684026372164</v>
      </c>
      <c r="P507" s="16">
        <f ca="1"/>
        <v>1.7941452356639307</v>
      </c>
      <c r="Q507" s="16">
        <f ca="1"/>
        <v>1.7617499882142944</v>
      </c>
      <c r="R507" s="16">
        <f ca="1"/>
        <v>1.4066389702808941</v>
      </c>
      <c r="S507" s="31">
        <v>1</v>
      </c>
      <c r="T507" s="31">
        <v>1</v>
      </c>
      <c r="U507" s="31">
        <v>0</v>
      </c>
    </row>
    <row r="508" spans="4:115" ht="24" customHeight="1">
      <c r="E508" s="1">
        <f ca="1"/>
        <v>0.31413717067991076</v>
      </c>
      <c r="F508" s="1">
        <f ca="1"/>
        <v>0.49096607927917302</v>
      </c>
      <c r="G508" s="1">
        <f ca="1"/>
        <v>0.74147147227992805</v>
      </c>
      <c r="H508" s="1">
        <f ca="1"/>
        <v>0.71464109823142663</v>
      </c>
      <c r="K508" s="17">
        <f ca="1"/>
        <v>1.1858546338657829</v>
      </c>
      <c r="L508" s="17">
        <f ca="1"/>
        <v>1.0883838599179658</v>
      </c>
      <c r="M508" s="17">
        <f ca="1"/>
        <v>1.4962485265217231</v>
      </c>
      <c r="N508" s="17">
        <f ca="1"/>
        <v>1.1706916990939904</v>
      </c>
      <c r="O508" s="17">
        <f ca="1"/>
        <v>0.79570228396025033</v>
      </c>
      <c r="P508" s="17">
        <f ca="1"/>
        <v>1.6174643127876225</v>
      </c>
      <c r="Q508" s="17">
        <f ca="1"/>
        <v>1.6072885385926912</v>
      </c>
      <c r="R508" s="17">
        <f ca="1"/>
        <v>1.4432624685532742</v>
      </c>
      <c r="S508" s="34">
        <v>0</v>
      </c>
      <c r="T508" s="34">
        <v>1</v>
      </c>
      <c r="U508" s="34">
        <v>1</v>
      </c>
    </row>
    <row r="509" spans="4:115" ht="24" customHeight="1">
      <c r="E509" s="1">
        <f ca="1"/>
        <v>0.39636040050272614</v>
      </c>
      <c r="F509" s="1">
        <f ca="1"/>
        <v>0.25089106461805777</v>
      </c>
      <c r="G509" s="1">
        <f ca="1"/>
        <v>9.6283177461651492E-2</v>
      </c>
      <c r="H509" s="1">
        <f ca="1"/>
        <v>0.11206179550093553</v>
      </c>
      <c r="K509" s="17">
        <f ca="1"/>
        <v>0.54529732114363394</v>
      </c>
      <c r="L509" s="17">
        <f ca="1"/>
        <v>0.35990229632061549</v>
      </c>
      <c r="M509" s="17">
        <f ca="1"/>
        <v>0.39277988305218847</v>
      </c>
      <c r="N509" s="17">
        <f ca="1"/>
        <v>0.57487929366980295</v>
      </c>
      <c r="O509" s="17">
        <f ca="1"/>
        <v>0.43973993483983942</v>
      </c>
      <c r="P509" s="17">
        <f ca="1"/>
        <v>0.53299656813677077</v>
      </c>
      <c r="Q509" s="17">
        <f ca="1"/>
        <v>0.42394330964358135</v>
      </c>
      <c r="R509" s="17">
        <f ca="1"/>
        <v>0.47070765864952457</v>
      </c>
      <c r="S509" s="34">
        <v>1</v>
      </c>
      <c r="T509" s="34">
        <v>0</v>
      </c>
      <c r="U509" s="34">
        <v>1</v>
      </c>
    </row>
    <row r="510" spans="4:115" ht="24" customHeight="1">
      <c r="E510" s="1">
        <f ca="1"/>
        <v>0.49993593489487465</v>
      </c>
      <c r="F510" s="1">
        <f ca="1"/>
        <v>0.96784998534761146</v>
      </c>
      <c r="G510" s="1">
        <f ca="1"/>
        <v>7.6664480149776448E-2</v>
      </c>
      <c r="H510" s="1">
        <f ca="1"/>
        <v>0.53845548647815367</v>
      </c>
      <c r="K510" s="18">
        <f ca="1"/>
        <v>0.86886075987038858</v>
      </c>
      <c r="L510" s="18">
        <f ca="1"/>
        <v>0.66876864672117597</v>
      </c>
      <c r="M510" s="18">
        <f ca="1"/>
        <v>1.1330125101490214</v>
      </c>
      <c r="N510" s="18">
        <f ca="1"/>
        <v>1.2421843661295748</v>
      </c>
      <c r="O510" s="18">
        <f ca="1"/>
        <v>0.93993167651032017</v>
      </c>
      <c r="P510" s="18">
        <f ca="1"/>
        <v>1.3415452604401499</v>
      </c>
      <c r="Q510" s="18">
        <f ca="1"/>
        <v>1.0627131688869287</v>
      </c>
      <c r="R510" s="18">
        <f ca="1"/>
        <v>1.1936026920678782</v>
      </c>
      <c r="S510" s="37">
        <v>0</v>
      </c>
      <c r="T510" s="37">
        <v>0</v>
      </c>
      <c r="U510" s="37">
        <v>0</v>
      </c>
    </row>
    <row r="511" spans="4:115" ht="24" customHeight="1"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AG511" s="80" t="s">
        <v>118</v>
      </c>
    </row>
    <row r="512" spans="4:115" ht="24" customHeight="1"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</row>
    <row r="513" spans="4:119" ht="24" customHeight="1">
      <c r="K513" s="30" t="str" cm="1">
        <f t="array" ref="K513:U513">"v"&amp;_xlfn.ANCHORARRAY(K491)</f>
        <v>v1</v>
      </c>
      <c r="L513" s="30" t="str">
        <v>v2</v>
      </c>
      <c r="M513" s="30" t="str">
        <v>v3</v>
      </c>
      <c r="N513" s="30" t="str">
        <v>v4</v>
      </c>
      <c r="O513" s="30" t="str">
        <v>v5</v>
      </c>
      <c r="P513" s="30" t="str">
        <v>v6</v>
      </c>
      <c r="Q513" s="30" t="str">
        <v>v7</v>
      </c>
      <c r="R513" s="30" t="str">
        <v>v8</v>
      </c>
      <c r="S513" s="30" t="str">
        <v>v9</v>
      </c>
      <c r="T513" s="30" t="str">
        <v>v10</v>
      </c>
      <c r="U513" s="30" t="str">
        <v>v11</v>
      </c>
    </row>
    <row r="514" spans="4:119" ht="24" customHeight="1">
      <c r="D514" t="s">
        <v>17</v>
      </c>
      <c r="E514" s="1" cm="1">
        <f t="array" aca="1" ref="E514:H519" ca="1">_xlfn.RANDARRAY(6,4)</f>
        <v>0.40326294535492124</v>
      </c>
      <c r="F514" s="1">
        <f ca="1"/>
        <v>0.49131297855261535</v>
      </c>
      <c r="G514" s="1">
        <f ca="1"/>
        <v>0.91627420336982546</v>
      </c>
      <c r="H514" s="1">
        <f ca="1"/>
        <v>0.63176183240807537</v>
      </c>
      <c r="J514" t="s">
        <v>88</v>
      </c>
      <c r="K514" s="63" cm="1">
        <f t="array" aca="1" ref="K514:R519" ca="1">MMULT(_xlfn.ANCHORARRAY(E514),K494:R497)</f>
        <v>1.4343151194472761</v>
      </c>
      <c r="L514" s="63">
        <f ca="1"/>
        <v>1.2838282674832271</v>
      </c>
      <c r="M514" s="63">
        <f ca="1"/>
        <v>1.64126846617176</v>
      </c>
      <c r="N514" s="63">
        <f ca="1"/>
        <v>1.2486317210644426</v>
      </c>
      <c r="O514" s="63">
        <f ca="1"/>
        <v>0.82692885031503505</v>
      </c>
      <c r="P514" s="63">
        <f ca="1"/>
        <v>1.7295324730084198</v>
      </c>
      <c r="Q514" s="63">
        <f ca="1"/>
        <v>1.7361619848940453</v>
      </c>
      <c r="R514" s="63">
        <f ca="1"/>
        <v>1.5900573154023485</v>
      </c>
      <c r="S514" s="32">
        <v>2</v>
      </c>
      <c r="T514" s="32">
        <v>0</v>
      </c>
      <c r="U514" s="32">
        <v>2</v>
      </c>
      <c r="AJ514" t="s">
        <v>98</v>
      </c>
      <c r="AK514" t="s">
        <v>99</v>
      </c>
      <c r="AL514" t="s">
        <v>100</v>
      </c>
      <c r="AW514" t="s">
        <v>15</v>
      </c>
      <c r="CN514" t="s">
        <v>6</v>
      </c>
    </row>
    <row r="515" spans="4:119" ht="24" customHeight="1">
      <c r="E515" s="1">
        <f ca="1"/>
        <v>0.46566817669955118</v>
      </c>
      <c r="F515" s="1">
        <f ca="1"/>
        <v>0.34478618447689424</v>
      </c>
      <c r="G515" s="1">
        <f ca="1"/>
        <v>0.33937159191661936</v>
      </c>
      <c r="H515" s="1">
        <f ca="1"/>
        <v>0.37016541283581494</v>
      </c>
      <c r="K515" s="64">
        <f ca="1"/>
        <v>0.88168380249996081</v>
      </c>
      <c r="L515" s="64">
        <f ca="1"/>
        <v>0.68334292772947014</v>
      </c>
      <c r="M515" s="64">
        <f ca="1"/>
        <v>0.84025612064259181</v>
      </c>
      <c r="N515" s="64">
        <f ca="1"/>
        <v>0.91494908363958793</v>
      </c>
      <c r="O515" s="64">
        <f ca="1"/>
        <v>0.67005553820489994</v>
      </c>
      <c r="P515" s="64">
        <f ca="1"/>
        <v>1.0266064114084661</v>
      </c>
      <c r="Q515" s="64">
        <f ca="1"/>
        <v>0.9348551417042803</v>
      </c>
      <c r="R515" s="64">
        <f ca="1"/>
        <v>0.89533394281275336</v>
      </c>
      <c r="S515" s="35">
        <v>0</v>
      </c>
      <c r="T515" s="35">
        <v>2</v>
      </c>
      <c r="U515" s="35">
        <v>2</v>
      </c>
      <c r="AJ515" s="63" cm="1">
        <f t="array" ref="AJ515:AL518">AB490:AD493</f>
        <v>1</v>
      </c>
      <c r="AK515" s="63">
        <v>0.51</v>
      </c>
      <c r="AL515" s="63">
        <v>1</v>
      </c>
      <c r="AW515" s="31" cm="1">
        <f t="array" ref="AW515:AY518">S507:U510</f>
        <v>1</v>
      </c>
      <c r="AX515" s="31">
        <v>1</v>
      </c>
      <c r="AY515" s="31">
        <v>0</v>
      </c>
      <c r="CN515" s="33" cm="1">
        <f t="array" ref="CN515:CP518">S501:U504</f>
        <v>1</v>
      </c>
      <c r="CO515" s="33">
        <v>0</v>
      </c>
      <c r="CP515" s="33">
        <v>1</v>
      </c>
    </row>
    <row r="516" spans="4:119" ht="24" customHeight="1">
      <c r="E516" s="1">
        <f ca="1"/>
        <v>0.92252920359522039</v>
      </c>
      <c r="F516" s="1">
        <f ca="1"/>
        <v>0.79066678790681388</v>
      </c>
      <c r="G516" s="1">
        <f ca="1"/>
        <v>0.3256744643683962</v>
      </c>
      <c r="H516" s="1">
        <f ca="1"/>
        <v>0.12149212826129285</v>
      </c>
      <c r="K516" s="64">
        <f ca="1"/>
        <v>1.4301526898216854</v>
      </c>
      <c r="L516" s="64">
        <f ca="1"/>
        <v>0.98352643682393925</v>
      </c>
      <c r="M516" s="64">
        <f ca="1"/>
        <v>1.1007788526086357</v>
      </c>
      <c r="N516" s="64">
        <f ca="1"/>
        <v>1.3608151394285972</v>
      </c>
      <c r="O516" s="64">
        <f ca="1"/>
        <v>1.0046132955846947</v>
      </c>
      <c r="P516" s="64">
        <f ca="1"/>
        <v>1.3154455599722683</v>
      </c>
      <c r="Q516" s="64">
        <f ca="1"/>
        <v>1.0378892832328808</v>
      </c>
      <c r="R516" s="64">
        <f ca="1"/>
        <v>1.2582818152317363</v>
      </c>
      <c r="S516" s="35">
        <v>4</v>
      </c>
      <c r="T516" s="35">
        <v>0</v>
      </c>
      <c r="U516" s="35">
        <v>4</v>
      </c>
      <c r="AJ516" s="64">
        <v>1</v>
      </c>
      <c r="AK516" s="64">
        <v>1</v>
      </c>
      <c r="AL516" s="64">
        <v>0.5</v>
      </c>
      <c r="AW516" s="34">
        <v>0</v>
      </c>
      <c r="AX516" s="34">
        <v>1</v>
      </c>
      <c r="AY516" s="34">
        <v>1</v>
      </c>
      <c r="BO516" s="30" t="s">
        <v>49</v>
      </c>
      <c r="BP516" s="30" t="s">
        <v>50</v>
      </c>
      <c r="BQ516" s="30" t="s">
        <v>51</v>
      </c>
      <c r="BS516" t="s">
        <v>119</v>
      </c>
      <c r="CN516" s="36">
        <v>1</v>
      </c>
      <c r="CO516" s="36">
        <v>1</v>
      </c>
      <c r="CP516" s="36">
        <v>0</v>
      </c>
    </row>
    <row r="517" spans="4:119" ht="24" customHeight="1">
      <c r="E517" s="1">
        <f ca="1"/>
        <v>0.94685782577895283</v>
      </c>
      <c r="F517" s="1">
        <f ca="1"/>
        <v>0.84354838613417127</v>
      </c>
      <c r="G517" s="1">
        <f ca="1"/>
        <v>0.82138304241122584</v>
      </c>
      <c r="H517" s="1">
        <f ca="1"/>
        <v>0.35032964179126647</v>
      </c>
      <c r="K517" s="64">
        <f ca="1"/>
        <v>1.9536060251168736</v>
      </c>
      <c r="L517" s="64">
        <f ca="1"/>
        <v>1.5108367213101164</v>
      </c>
      <c r="M517" s="64">
        <f ca="1"/>
        <v>1.7472736149491315</v>
      </c>
      <c r="N517" s="64">
        <f ca="1"/>
        <v>1.692877006315318</v>
      </c>
      <c r="O517" s="64">
        <f ca="1"/>
        <v>1.1835226849673794</v>
      </c>
      <c r="P517" s="64">
        <f ca="1"/>
        <v>1.9258883406219622</v>
      </c>
      <c r="Q517" s="64">
        <f ca="1"/>
        <v>1.7329312429925638</v>
      </c>
      <c r="R517" s="64">
        <f ca="1"/>
        <v>1.8387498908844921</v>
      </c>
      <c r="S517" s="35">
        <v>0</v>
      </c>
      <c r="T517" s="35">
        <v>4</v>
      </c>
      <c r="U517" s="35">
        <v>4</v>
      </c>
      <c r="AJ517" s="64">
        <v>1</v>
      </c>
      <c r="AK517" s="64">
        <v>0.5</v>
      </c>
      <c r="AL517" s="64">
        <v>1</v>
      </c>
      <c r="AW517" s="34">
        <v>1</v>
      </c>
      <c r="AX517" s="34">
        <v>0</v>
      </c>
      <c r="AY517" s="34">
        <v>1</v>
      </c>
      <c r="BK517" cm="1">
        <f t="array" ref="BK517:BM519">DIAG(AB496:AD496)</f>
        <v>0.4</v>
      </c>
      <c r="BL517">
        <v>0</v>
      </c>
      <c r="BM517">
        <v>0</v>
      </c>
      <c r="BO517" s="67" cm="1">
        <f t="array" ref="BO517:BQ517">AB496:AD496</f>
        <v>0.4</v>
      </c>
      <c r="BP517" s="67">
        <v>0.4</v>
      </c>
      <c r="BQ517" s="67">
        <v>0.5</v>
      </c>
      <c r="BS517" cm="1">
        <f t="array" ref="BS517:BU519">_xlfn.ANCHORARRAY(BF547)</f>
        <v>1</v>
      </c>
      <c r="BT517">
        <v>-0.20400000000000001</v>
      </c>
      <c r="BU517">
        <v>-0.19900000000000001</v>
      </c>
      <c r="CN517" s="36">
        <v>0</v>
      </c>
      <c r="CO517" s="36">
        <v>1</v>
      </c>
      <c r="CP517" s="36">
        <v>1</v>
      </c>
    </row>
    <row r="518" spans="4:119" ht="24" customHeight="1">
      <c r="E518" s="1">
        <f ca="1"/>
        <v>0.95194380988491845</v>
      </c>
      <c r="F518" s="1">
        <f ca="1"/>
        <v>0.45938395429550605</v>
      </c>
      <c r="G518" s="1">
        <f ca="1"/>
        <v>0.24158842471123609</v>
      </c>
      <c r="H518" s="1">
        <f ca="1"/>
        <v>0.122035633801169</v>
      </c>
      <c r="K518" s="64">
        <f ca="1"/>
        <v>1.2685540166852469</v>
      </c>
      <c r="L518" s="64">
        <f ca="1"/>
        <v>0.81031643013438293</v>
      </c>
      <c r="M518" s="64">
        <f ca="1"/>
        <v>0.77428171177423966</v>
      </c>
      <c r="N518" s="64">
        <f ca="1"/>
        <v>1.2280665723292938</v>
      </c>
      <c r="O518" s="64">
        <f ca="1"/>
        <v>0.93856912291407657</v>
      </c>
      <c r="P518" s="64">
        <f ca="1"/>
        <v>1.0827281350085562</v>
      </c>
      <c r="Q518" s="64">
        <f ca="1"/>
        <v>0.85153164093246247</v>
      </c>
      <c r="R518" s="64">
        <f ca="1"/>
        <v>0.97047276660575099</v>
      </c>
      <c r="S518" s="35">
        <v>2</v>
      </c>
      <c r="T518" s="35">
        <v>-2</v>
      </c>
      <c r="U518" s="35">
        <v>0</v>
      </c>
      <c r="AJ518" s="65">
        <v>1</v>
      </c>
      <c r="AK518" s="65">
        <v>1</v>
      </c>
      <c r="AL518" s="65">
        <v>0.5</v>
      </c>
      <c r="AW518" s="37">
        <v>0</v>
      </c>
      <c r="AX518" s="37">
        <v>0</v>
      </c>
      <c r="AY518" s="37">
        <v>0</v>
      </c>
      <c r="BK518">
        <v>0</v>
      </c>
      <c r="BL518">
        <v>0.4</v>
      </c>
      <c r="BM518">
        <v>0</v>
      </c>
      <c r="BS518">
        <v>0</v>
      </c>
      <c r="BT518">
        <v>1</v>
      </c>
      <c r="BU518">
        <v>-0.25</v>
      </c>
      <c r="CN518" s="38">
        <v>0</v>
      </c>
      <c r="CO518" s="38">
        <v>0</v>
      </c>
      <c r="CP518" s="38">
        <v>0</v>
      </c>
    </row>
    <row r="519" spans="4:119" ht="24" customHeight="1">
      <c r="E519" s="1">
        <f ca="1"/>
        <v>0.96807514956567298</v>
      </c>
      <c r="F519" s="1">
        <f ca="1"/>
        <v>0.71987929399095973</v>
      </c>
      <c r="G519" s="1">
        <f ca="1"/>
        <v>0.93095054971084834</v>
      </c>
      <c r="H519" s="1">
        <f ca="1"/>
        <v>0.9902206059248746</v>
      </c>
      <c r="K519" s="65">
        <f ca="1"/>
        <v>2.0573499920591787</v>
      </c>
      <c r="L519" s="65">
        <f ca="1"/>
        <v>1.6631041007947291</v>
      </c>
      <c r="M519" s="65">
        <f ca="1"/>
        <v>2.0809667866955026</v>
      </c>
      <c r="N519" s="65">
        <f ca="1"/>
        <v>2.110308699163232</v>
      </c>
      <c r="O519" s="65">
        <f ca="1"/>
        <v>1.524407830202217</v>
      </c>
      <c r="P519" s="65">
        <f ca="1"/>
        <v>2.492492251059149</v>
      </c>
      <c r="Q519" s="65">
        <f ca="1"/>
        <v>2.3475722850348761</v>
      </c>
      <c r="R519" s="65">
        <f ca="1"/>
        <v>2.1621025014223134</v>
      </c>
      <c r="S519" s="39">
        <v>-2</v>
      </c>
      <c r="T519" s="39">
        <v>2</v>
      </c>
      <c r="U519" s="39">
        <v>2</v>
      </c>
      <c r="BK519">
        <v>0</v>
      </c>
      <c r="BL519">
        <v>0</v>
      </c>
      <c r="BM519">
        <v>0.5</v>
      </c>
      <c r="BS519">
        <v>0</v>
      </c>
      <c r="BT519">
        <v>0</v>
      </c>
      <c r="BU519">
        <v>1</v>
      </c>
    </row>
    <row r="520" spans="4:119" ht="24" customHeight="1">
      <c r="AJ520" t="s">
        <v>120</v>
      </c>
      <c r="AW520" t="s">
        <v>121</v>
      </c>
      <c r="BB520" t="s">
        <v>122</v>
      </c>
      <c r="CN520" t="s">
        <v>123</v>
      </c>
    </row>
    <row r="521" spans="4:119" ht="24" customHeight="1">
      <c r="AJ521" s="30" t="s">
        <v>124</v>
      </c>
      <c r="AK521" s="30" t="s">
        <v>125</v>
      </c>
      <c r="AL521" s="30" t="s">
        <v>126</v>
      </c>
      <c r="AS521" s="30" t="s">
        <v>124</v>
      </c>
      <c r="AT521" s="30" t="s">
        <v>125</v>
      </c>
      <c r="AU521" s="30" t="s">
        <v>126</v>
      </c>
      <c r="AW521" t="s">
        <v>127</v>
      </c>
      <c r="BB521" t="s">
        <v>128</v>
      </c>
      <c r="BK521" t="s">
        <v>128</v>
      </c>
      <c r="BO521" t="s">
        <v>129</v>
      </c>
      <c r="BS521" t="s">
        <v>130</v>
      </c>
      <c r="CJ521" t="s">
        <v>124</v>
      </c>
      <c r="CK521" t="s">
        <v>125</v>
      </c>
      <c r="CL521" t="s">
        <v>126</v>
      </c>
      <c r="CN521" t="s">
        <v>131</v>
      </c>
    </row>
    <row r="522" spans="4:119" ht="24" customHeight="1">
      <c r="AJ522" s="63" cm="1">
        <f t="array" ref="AJ522:AJ525">AJ515:AJ518</f>
        <v>1</v>
      </c>
      <c r="AK522" s="63" cm="1">
        <f t="array" ref="AK522:AK525">_xlfn.ANCHORARRAY(AJ522)*AK515:AK518</f>
        <v>0.51</v>
      </c>
      <c r="AL522" s="63" cm="1">
        <f t="array" ref="AL522:AL525">_xlfn.ANCHORARRAY(AK522)*AL515:AL518</f>
        <v>0.51</v>
      </c>
      <c r="AS522" s="63" cm="1">
        <f t="array" ref="AS522:AU525">AJ522:AL525</f>
        <v>1</v>
      </c>
      <c r="AT522" s="63">
        <v>0.51</v>
      </c>
      <c r="AU522" s="63">
        <v>0.51</v>
      </c>
      <c r="AV522" t="s">
        <v>132</v>
      </c>
      <c r="AW522" s="63" cm="1">
        <f t="array" ref="AW522:AY525">_xlfn.ANCHORARRAY(AW515)/_xlfn.ANCHORARRAY(AS522)</f>
        <v>1</v>
      </c>
      <c r="AX522" s="63">
        <v>1.9607843137254901</v>
      </c>
      <c r="AY522" s="63">
        <v>0</v>
      </c>
      <c r="BA522" t="s">
        <v>133</v>
      </c>
      <c r="BB522" s="63" cm="1">
        <f t="array" ref="BB522:BD525">_xlfn.ANCHORARRAY(AW515)*_xlfn.ANCHORARRAY(AS522)</f>
        <v>1</v>
      </c>
      <c r="BC522" s="63">
        <v>0.51</v>
      </c>
      <c r="BD522" s="63">
        <v>0</v>
      </c>
      <c r="BK522" s="63" cm="1">
        <f t="array" ref="BK522:BM525">_xlfn.ANCHORARRAY(BB522)</f>
        <v>1</v>
      </c>
      <c r="BL522" s="63">
        <v>0.51</v>
      </c>
      <c r="BM522" s="63">
        <v>0</v>
      </c>
      <c r="BO522" cm="1">
        <f t="array" ref="BO522:BQ525">_xlfn.ANCHORARRAY(BK522)*BO517:BQ517</f>
        <v>0.4</v>
      </c>
      <c r="BP522">
        <v>0.20400000000000001</v>
      </c>
      <c r="BQ522">
        <v>0</v>
      </c>
      <c r="BS522" cm="1">
        <f t="array" ref="BS522:BU525">MMULT(_xlfn.ANCHORARRAY(BO522),_xlfn.ANCHORARRAY(BS517))</f>
        <v>0.4</v>
      </c>
      <c r="BT522">
        <v>0.12240000000000001</v>
      </c>
      <c r="BU522">
        <v>-0.13059999999999999</v>
      </c>
      <c r="CJ522" cm="1">
        <f t="array" ref="CJ522:CL525">AJ522:AL525</f>
        <v>1</v>
      </c>
      <c r="CK522">
        <v>0.51</v>
      </c>
      <c r="CL522">
        <v>0.51</v>
      </c>
      <c r="CN522" cm="1">
        <f t="array" ref="CN522:CP525">_xlfn.ANCHORARRAY(CJ522)*_xlfn.ANCHORARRAY(CN515)</f>
        <v>1</v>
      </c>
      <c r="CO522">
        <v>0</v>
      </c>
      <c r="CP522">
        <v>0.51</v>
      </c>
    </row>
    <row r="523" spans="4:119" ht="24" customHeight="1">
      <c r="AJ523" s="64">
        <v>1</v>
      </c>
      <c r="AK523" s="64">
        <v>1</v>
      </c>
      <c r="AL523" s="64">
        <v>0.5</v>
      </c>
      <c r="AS523" s="64">
        <v>1</v>
      </c>
      <c r="AT523" s="64">
        <v>1</v>
      </c>
      <c r="AU523" s="64">
        <v>0.5</v>
      </c>
      <c r="AW523" s="64">
        <v>0</v>
      </c>
      <c r="AX523" s="64">
        <v>1</v>
      </c>
      <c r="AY523" s="64">
        <v>2</v>
      </c>
      <c r="BB523" s="64">
        <v>0</v>
      </c>
      <c r="BC523" s="64">
        <v>1</v>
      </c>
      <c r="BD523" s="64">
        <v>0.5</v>
      </c>
      <c r="BK523" s="64">
        <v>0</v>
      </c>
      <c r="BL523" s="64">
        <v>1</v>
      </c>
      <c r="BM523" s="64">
        <v>0.5</v>
      </c>
      <c r="BO523">
        <v>0</v>
      </c>
      <c r="BP523">
        <v>0.4</v>
      </c>
      <c r="BQ523">
        <v>0.25</v>
      </c>
      <c r="BS523">
        <v>0</v>
      </c>
      <c r="BT523">
        <v>0.4</v>
      </c>
      <c r="BU523">
        <v>0.15</v>
      </c>
      <c r="CJ523">
        <v>1</v>
      </c>
      <c r="CK523">
        <v>1</v>
      </c>
      <c r="CL523">
        <v>0.5</v>
      </c>
      <c r="CN523">
        <v>1</v>
      </c>
      <c r="CO523">
        <v>1</v>
      </c>
      <c r="CP523">
        <v>0</v>
      </c>
    </row>
    <row r="524" spans="4:119" ht="24" customHeight="1">
      <c r="AJ524" s="64">
        <v>1</v>
      </c>
      <c r="AK524" s="64">
        <v>0.5</v>
      </c>
      <c r="AL524" s="64">
        <v>0.5</v>
      </c>
      <c r="AS524" s="64">
        <v>1</v>
      </c>
      <c r="AT524" s="64">
        <v>0.5</v>
      </c>
      <c r="AU524" s="64">
        <v>0.5</v>
      </c>
      <c r="AW524" s="64">
        <v>1</v>
      </c>
      <c r="AX524" s="64">
        <v>0</v>
      </c>
      <c r="AY524" s="64">
        <v>2</v>
      </c>
      <c r="BB524" s="64">
        <v>1</v>
      </c>
      <c r="BC524" s="64">
        <v>0</v>
      </c>
      <c r="BD524" s="64">
        <v>0.5</v>
      </c>
      <c r="BK524" s="64">
        <v>1</v>
      </c>
      <c r="BL524" s="64">
        <v>0</v>
      </c>
      <c r="BM524" s="64">
        <v>0.5</v>
      </c>
      <c r="BO524">
        <v>0.4</v>
      </c>
      <c r="BP524">
        <v>0</v>
      </c>
      <c r="BQ524">
        <v>0.25</v>
      </c>
      <c r="BS524">
        <v>0.4</v>
      </c>
      <c r="BT524">
        <v>-8.1600000000000006E-2</v>
      </c>
      <c r="BU524">
        <v>0.1704</v>
      </c>
      <c r="CJ524">
        <v>1</v>
      </c>
      <c r="CK524">
        <v>0.5</v>
      </c>
      <c r="CL524">
        <v>0.5</v>
      </c>
      <c r="CN524">
        <v>0</v>
      </c>
      <c r="CO524">
        <v>0.5</v>
      </c>
      <c r="CP524">
        <v>0.5</v>
      </c>
    </row>
    <row r="525" spans="4:119" ht="24" customHeight="1">
      <c r="AJ525" s="65">
        <v>1</v>
      </c>
      <c r="AK525" s="65">
        <v>1</v>
      </c>
      <c r="AL525" s="65">
        <v>0.5</v>
      </c>
      <c r="AS525" s="65">
        <v>1</v>
      </c>
      <c r="AT525" s="65">
        <v>1</v>
      </c>
      <c r="AU525" s="65">
        <v>0.5</v>
      </c>
      <c r="AW525" s="65">
        <v>0</v>
      </c>
      <c r="AX525" s="65">
        <v>0</v>
      </c>
      <c r="AY525" s="65">
        <v>0</v>
      </c>
      <c r="BB525" s="65">
        <v>0</v>
      </c>
      <c r="BC525" s="65">
        <v>0</v>
      </c>
      <c r="BD525" s="65">
        <v>0</v>
      </c>
      <c r="BK525" s="65">
        <v>0</v>
      </c>
      <c r="BL525" s="65">
        <v>0</v>
      </c>
      <c r="BM525" s="65">
        <v>0</v>
      </c>
      <c r="BO525">
        <v>0</v>
      </c>
      <c r="BP525">
        <v>0</v>
      </c>
      <c r="BQ525">
        <v>0</v>
      </c>
      <c r="BS525">
        <v>0</v>
      </c>
      <c r="BT525">
        <v>0</v>
      </c>
      <c r="BU525">
        <v>0</v>
      </c>
      <c r="CJ525">
        <v>1</v>
      </c>
      <c r="CK525">
        <v>1</v>
      </c>
      <c r="CL525">
        <v>0.5</v>
      </c>
      <c r="CN525">
        <v>0</v>
      </c>
      <c r="CO525">
        <v>0</v>
      </c>
      <c r="CP525">
        <v>0</v>
      </c>
      <c r="DM525" t="s">
        <v>15</v>
      </c>
    </row>
    <row r="526" spans="4:119" ht="24" customHeight="1">
      <c r="CI526" t="s">
        <v>53</v>
      </c>
      <c r="CN526" t="s">
        <v>134</v>
      </c>
      <c r="DM526" s="31" cm="1">
        <f t="array" ref="DM526:DO529">S507:U510</f>
        <v>1</v>
      </c>
      <c r="DN526" s="31">
        <v>1</v>
      </c>
      <c r="DO526" s="31">
        <v>0</v>
      </c>
    </row>
    <row r="527" spans="4:119" ht="24" customHeight="1">
      <c r="CI527" cm="1">
        <f t="array" ref="CI527:CL532">_xlfn.ANCHORARRAY(BN539)</f>
        <v>1</v>
      </c>
      <c r="CJ527">
        <v>0</v>
      </c>
      <c r="CK527">
        <v>0</v>
      </c>
      <c r="CL527">
        <v>0</v>
      </c>
      <c r="CN527" s="63" cm="1">
        <f t="array" ref="CN527:CP532">MMULT(_xlfn.ANCHORARRAY(CI527),_xlfn.ANCHORARRAY(CN522))</f>
        <v>1</v>
      </c>
      <c r="CO527" s="63">
        <v>0</v>
      </c>
      <c r="CP527" s="63">
        <v>0.51</v>
      </c>
      <c r="DM527" s="34">
        <v>0</v>
      </c>
      <c r="DN527" s="34">
        <v>1</v>
      </c>
      <c r="DO527" s="34">
        <v>1</v>
      </c>
    </row>
    <row r="528" spans="4:119" ht="24" customHeight="1">
      <c r="AV528" t="s">
        <v>127</v>
      </c>
      <c r="BB528" t="s">
        <v>135</v>
      </c>
      <c r="CI528">
        <v>0</v>
      </c>
      <c r="CJ528">
        <v>1</v>
      </c>
      <c r="CK528">
        <v>0</v>
      </c>
      <c r="CL528">
        <v>0</v>
      </c>
      <c r="CN528" s="64">
        <v>1</v>
      </c>
      <c r="CO528" s="64">
        <v>1</v>
      </c>
      <c r="CP528" s="64">
        <v>0</v>
      </c>
      <c r="DM528" s="34">
        <v>1</v>
      </c>
      <c r="DN528" s="34">
        <v>0</v>
      </c>
      <c r="DO528" s="34">
        <v>1</v>
      </c>
    </row>
    <row r="529" spans="46:127" ht="24" customHeight="1">
      <c r="AV529" s="83" cm="1">
        <f t="array" ref="AV529:AY531">TRANSPOSE(_xlfn.ANCHORARRAY(AW522))</f>
        <v>1</v>
      </c>
      <c r="AW529" s="84">
        <v>0</v>
      </c>
      <c r="AX529" s="84">
        <v>1</v>
      </c>
      <c r="AY529" s="85">
        <v>0</v>
      </c>
      <c r="BB529" s="8" cm="1">
        <f t="array" ref="BB529:BD531">MMULT(_xlfn.ANCHORARRAY(AV529),_xlfn.ANCHORARRAY(BB522))</f>
        <v>2</v>
      </c>
      <c r="BC529" s="9">
        <v>0.51</v>
      </c>
      <c r="BD529" s="10">
        <v>0.5</v>
      </c>
      <c r="BK529" t="s">
        <v>16</v>
      </c>
      <c r="BO529" t="s">
        <v>136</v>
      </c>
      <c r="BS529" t="s">
        <v>137</v>
      </c>
      <c r="CI529">
        <v>0</v>
      </c>
      <c r="CJ529">
        <v>0</v>
      </c>
      <c r="CK529">
        <v>1</v>
      </c>
      <c r="CL529">
        <v>0</v>
      </c>
      <c r="CN529" s="64">
        <v>0</v>
      </c>
      <c r="CO529" s="64">
        <v>0.5</v>
      </c>
      <c r="CP529" s="64">
        <v>0.5</v>
      </c>
      <c r="DM529" s="37">
        <v>0</v>
      </c>
      <c r="DN529" s="37">
        <v>0</v>
      </c>
      <c r="DO529" s="37">
        <v>0</v>
      </c>
    </row>
    <row r="530" spans="46:127" ht="24" customHeight="1">
      <c r="AV530" s="83">
        <v>1.9607843137254901</v>
      </c>
      <c r="AW530" s="84">
        <v>1</v>
      </c>
      <c r="AX530" s="84">
        <v>0</v>
      </c>
      <c r="AY530" s="85">
        <v>0</v>
      </c>
      <c r="BB530" s="11">
        <v>1.9607843137254901</v>
      </c>
      <c r="BC530">
        <v>2</v>
      </c>
      <c r="BD530" s="12">
        <v>0.5</v>
      </c>
      <c r="BK530" s="32" cm="1">
        <f t="array" ref="BK530:BM535">S514:U519</f>
        <v>2</v>
      </c>
      <c r="BL530" s="32">
        <v>0</v>
      </c>
      <c r="BM530" s="32">
        <v>2</v>
      </c>
      <c r="BO530" cm="1">
        <f t="array" ref="BO530:BQ535">_xlfn.ANCHORARRAY(BK530)*BO517:BQ517</f>
        <v>0.8</v>
      </c>
      <c r="BP530">
        <v>0</v>
      </c>
      <c r="BQ530">
        <v>1</v>
      </c>
      <c r="BS530" cm="1">
        <f t="array" ref="BS530:BU535">MMULT(_xlfn.ANCHORARRAY(BO530),_xlfn.ANCHORARRAY(BS517))</f>
        <v>0.8</v>
      </c>
      <c r="BT530">
        <v>-0.16320000000000001</v>
      </c>
      <c r="BU530">
        <v>0.84079999999999999</v>
      </c>
      <c r="CI530">
        <v>0</v>
      </c>
      <c r="CJ530">
        <v>0</v>
      </c>
      <c r="CK530">
        <v>0</v>
      </c>
      <c r="CL530">
        <v>1</v>
      </c>
      <c r="CN530" s="64">
        <v>0</v>
      </c>
      <c r="CO530" s="64">
        <v>0</v>
      </c>
      <c r="CP530" s="64">
        <v>0</v>
      </c>
    </row>
    <row r="531" spans="46:127" ht="24" customHeight="1">
      <c r="AV531" s="83">
        <v>0</v>
      </c>
      <c r="AW531" s="84">
        <v>2</v>
      </c>
      <c r="AX531" s="84">
        <v>2</v>
      </c>
      <c r="AY531" s="85">
        <v>0</v>
      </c>
      <c r="BB531" s="13">
        <v>2</v>
      </c>
      <c r="BC531" s="14">
        <v>2</v>
      </c>
      <c r="BD531" s="15">
        <v>2</v>
      </c>
      <c r="BK531" s="35">
        <v>0</v>
      </c>
      <c r="BL531" s="35">
        <v>2</v>
      </c>
      <c r="BM531" s="35">
        <v>2</v>
      </c>
      <c r="BO531">
        <v>0</v>
      </c>
      <c r="BP531">
        <v>0.8</v>
      </c>
      <c r="BQ531">
        <v>1</v>
      </c>
      <c r="BS531">
        <v>0</v>
      </c>
      <c r="BT531">
        <v>0.8</v>
      </c>
      <c r="BU531">
        <v>0.8</v>
      </c>
      <c r="CI531">
        <v>0</v>
      </c>
      <c r="CJ531">
        <v>0</v>
      </c>
      <c r="CK531">
        <v>0</v>
      </c>
      <c r="CL531">
        <v>0</v>
      </c>
      <c r="CN531" s="64">
        <v>0</v>
      </c>
      <c r="CO531" s="64">
        <v>0</v>
      </c>
      <c r="CP531" s="64">
        <v>0</v>
      </c>
    </row>
    <row r="532" spans="46:127" ht="24" customHeight="1">
      <c r="BK532" s="35">
        <v>4</v>
      </c>
      <c r="BL532" s="35">
        <v>0</v>
      </c>
      <c r="BM532" s="35">
        <v>4</v>
      </c>
      <c r="BO532">
        <v>1.6</v>
      </c>
      <c r="BP532">
        <v>0</v>
      </c>
      <c r="BQ532">
        <v>2</v>
      </c>
      <c r="BS532">
        <v>1.6</v>
      </c>
      <c r="BT532">
        <v>-0.32640000000000002</v>
      </c>
      <c r="BU532">
        <v>1.6816</v>
      </c>
      <c r="CI532">
        <v>0</v>
      </c>
      <c r="CJ532">
        <v>0</v>
      </c>
      <c r="CK532">
        <v>0</v>
      </c>
      <c r="CL532">
        <v>0</v>
      </c>
      <c r="CN532" s="65">
        <v>0</v>
      </c>
      <c r="CO532" s="65">
        <v>0</v>
      </c>
      <c r="CP532" s="65">
        <v>0</v>
      </c>
      <c r="DG532" t="s">
        <v>126</v>
      </c>
      <c r="DI532" t="s">
        <v>124</v>
      </c>
      <c r="DJ532" t="s">
        <v>125</v>
      </c>
      <c r="DK532" t="s">
        <v>126</v>
      </c>
      <c r="DM532" t="s">
        <v>138</v>
      </c>
      <c r="DQ532" t="s">
        <v>139</v>
      </c>
    </row>
    <row r="533" spans="46:127" ht="24" customHeight="1">
      <c r="BA533" s="30" t="s">
        <v>140</v>
      </c>
      <c r="BK533" s="35">
        <v>0</v>
      </c>
      <c r="BL533" s="35">
        <v>4</v>
      </c>
      <c r="BM533" s="35">
        <v>4</v>
      </c>
      <c r="BO533">
        <v>0</v>
      </c>
      <c r="BP533">
        <v>1.6</v>
      </c>
      <c r="BQ533">
        <v>2</v>
      </c>
      <c r="BS533">
        <v>0</v>
      </c>
      <c r="BT533">
        <v>1.6</v>
      </c>
      <c r="BU533">
        <v>1.6</v>
      </c>
      <c r="CN533" s="30"/>
      <c r="CO533" s="30"/>
      <c r="CP533" s="30"/>
      <c r="DG533" cm="1">
        <f t="array" ref="DG533:DG536">DK533:DK536</f>
        <v>0.51</v>
      </c>
      <c r="DI533" cm="1">
        <f t="array" ref="DI533:DK536">_xlfn.ANCHORARRAY(AS522)</f>
        <v>1</v>
      </c>
      <c r="DJ533">
        <v>0.51</v>
      </c>
      <c r="DK533">
        <v>0.51</v>
      </c>
      <c r="DM533" cm="1">
        <f t="array" ref="DM533:DO536">_xlfn.ANCHORARRAY(DG533)/_xlfn.ANCHORARRAY(DI533)</f>
        <v>0.51</v>
      </c>
      <c r="DN533">
        <v>1</v>
      </c>
      <c r="DO533">
        <v>1</v>
      </c>
      <c r="DQ533" s="16" cm="1">
        <f t="array" ref="DQ533:DS536">_xlfn.ANCHORARRAY(DM533)*_xlfn.ANCHORARRAY(DM526)</f>
        <v>0.51</v>
      </c>
      <c r="DR533" s="16">
        <v>1</v>
      </c>
      <c r="DS533" s="16">
        <v>0</v>
      </c>
    </row>
    <row r="534" spans="46:127" ht="24" customHeight="1">
      <c r="BB534" s="30" t="s">
        <v>49</v>
      </c>
      <c r="BC534" s="30" t="s">
        <v>50</v>
      </c>
      <c r="BD534" s="30" t="s">
        <v>51</v>
      </c>
      <c r="BK534" s="35">
        <v>2</v>
      </c>
      <c r="BL534" s="35">
        <v>-2</v>
      </c>
      <c r="BM534" s="35">
        <v>0</v>
      </c>
      <c r="BO534">
        <v>0.8</v>
      </c>
      <c r="BP534">
        <v>-0.8</v>
      </c>
      <c r="BQ534">
        <v>0</v>
      </c>
      <c r="BS534">
        <v>0.8</v>
      </c>
      <c r="BT534">
        <v>-0.96320000000000006</v>
      </c>
      <c r="BU534">
        <v>4.0800000000000003E-2</v>
      </c>
      <c r="CI534" t="s">
        <v>127</v>
      </c>
      <c r="CN534" t="s">
        <v>113</v>
      </c>
      <c r="DG534">
        <v>0.5</v>
      </c>
      <c r="DI534">
        <v>1</v>
      </c>
      <c r="DJ534">
        <v>1</v>
      </c>
      <c r="DK534">
        <v>0.5</v>
      </c>
      <c r="DM534">
        <v>0.5</v>
      </c>
      <c r="DN534">
        <v>0.5</v>
      </c>
      <c r="DO534">
        <v>1</v>
      </c>
      <c r="DQ534" s="17">
        <v>0</v>
      </c>
      <c r="DR534" s="17">
        <v>0.5</v>
      </c>
      <c r="DS534" s="17">
        <v>1</v>
      </c>
    </row>
    <row r="535" spans="46:127" ht="24" customHeight="1">
      <c r="BB535" s="67" cm="1">
        <f t="array" ref="BB535:BD535">AB496:AD496</f>
        <v>0.4</v>
      </c>
      <c r="BC535" s="67">
        <v>0.4</v>
      </c>
      <c r="BD535" s="67">
        <v>0.5</v>
      </c>
      <c r="BK535" s="39">
        <v>-2</v>
      </c>
      <c r="BL535" s="39">
        <v>2</v>
      </c>
      <c r="BM535" s="39">
        <v>2</v>
      </c>
      <c r="BO535">
        <v>-0.8</v>
      </c>
      <c r="BP535">
        <v>0.8</v>
      </c>
      <c r="BQ535">
        <v>1</v>
      </c>
      <c r="BS535">
        <v>-0.8</v>
      </c>
      <c r="BT535">
        <v>0.96320000000000006</v>
      </c>
      <c r="BU535">
        <v>0.95920000000000005</v>
      </c>
      <c r="CI535" s="83" cm="1">
        <f t="array" ref="CI535:CL537">TRANSPOSE(_xlfn.ANCHORARRAY(AW522))</f>
        <v>1</v>
      </c>
      <c r="CJ535" s="84">
        <v>0</v>
      </c>
      <c r="CK535" s="84">
        <v>1</v>
      </c>
      <c r="CL535" s="85">
        <v>0</v>
      </c>
      <c r="CN535" cm="1">
        <f t="array" ref="CN535:CP537">MMULT(_xlfn.ANCHORARRAY(CI535),_xlfn.ANCHORARRAY(CN522))</f>
        <v>1</v>
      </c>
      <c r="CO535">
        <v>0.5</v>
      </c>
      <c r="CP535">
        <v>1.01</v>
      </c>
      <c r="DG535">
        <v>0.5</v>
      </c>
      <c r="DI535">
        <v>1</v>
      </c>
      <c r="DJ535">
        <v>0.5</v>
      </c>
      <c r="DK535">
        <v>0.5</v>
      </c>
      <c r="DM535">
        <v>0.5</v>
      </c>
      <c r="DN535">
        <v>1</v>
      </c>
      <c r="DO535">
        <v>1</v>
      </c>
      <c r="DQ535" s="17">
        <v>0.5</v>
      </c>
      <c r="DR535" s="17">
        <v>0</v>
      </c>
      <c r="DS535" s="17">
        <v>1</v>
      </c>
    </row>
    <row r="536" spans="46:127" ht="24" customHeight="1">
      <c r="CI536" s="83">
        <v>1.9607843137254901</v>
      </c>
      <c r="CJ536" s="84">
        <v>1</v>
      </c>
      <c r="CK536" s="84">
        <v>0</v>
      </c>
      <c r="CL536" s="85">
        <v>0</v>
      </c>
      <c r="CN536">
        <v>2.9607843137254903</v>
      </c>
      <c r="CO536">
        <v>1</v>
      </c>
      <c r="CP536">
        <v>1</v>
      </c>
      <c r="DG536">
        <v>0.5</v>
      </c>
      <c r="DI536">
        <v>1</v>
      </c>
      <c r="DJ536">
        <v>1</v>
      </c>
      <c r="DK536">
        <v>0.5</v>
      </c>
      <c r="DM536">
        <v>0.5</v>
      </c>
      <c r="DN536">
        <v>0.5</v>
      </c>
      <c r="DO536">
        <v>1</v>
      </c>
      <c r="DQ536" s="18">
        <v>0</v>
      </c>
      <c r="DR536" s="18">
        <v>0</v>
      </c>
      <c r="DS536" s="18">
        <v>0</v>
      </c>
    </row>
    <row r="537" spans="46:127" ht="24" customHeight="1">
      <c r="BA537" t="s">
        <v>141</v>
      </c>
      <c r="BB537" s="30" cm="1">
        <f t="array" ref="BB537:BD539">_xlfn.ANCHORARRAY(BB529)*BO517:BQ517</f>
        <v>0.8</v>
      </c>
      <c r="BC537" s="30">
        <v>0.20400000000000001</v>
      </c>
      <c r="BD537" s="30">
        <v>0.25</v>
      </c>
      <c r="CI537" s="83">
        <v>0</v>
      </c>
      <c r="CJ537" s="84">
        <v>2</v>
      </c>
      <c r="CK537" s="84">
        <v>2</v>
      </c>
      <c r="CL537" s="85">
        <v>0</v>
      </c>
      <c r="CN537">
        <v>2</v>
      </c>
      <c r="CO537">
        <v>3</v>
      </c>
      <c r="CP537">
        <v>1</v>
      </c>
    </row>
    <row r="538" spans="46:127" ht="24" customHeight="1" thickBot="1">
      <c r="BB538" s="30">
        <v>0.78431372549019607</v>
      </c>
      <c r="BC538" s="30">
        <v>0.8</v>
      </c>
      <c r="BD538" s="30">
        <v>0.25</v>
      </c>
      <c r="BN538" t="s">
        <v>53</v>
      </c>
      <c r="BS538" t="s">
        <v>142</v>
      </c>
      <c r="BX538" t="s">
        <v>143</v>
      </c>
    </row>
    <row r="539" spans="46:127" ht="24" customHeight="1">
      <c r="BB539" s="58">
        <v>0.8</v>
      </c>
      <c r="BC539" s="58">
        <v>0.8</v>
      </c>
      <c r="BD539" s="58">
        <v>1</v>
      </c>
      <c r="BN539" s="77" cm="1">
        <f t="array" ref="BN539:BQ544">AB500:AE505</f>
        <v>1</v>
      </c>
      <c r="BO539" s="78">
        <v>0</v>
      </c>
      <c r="BP539" s="78">
        <v>0</v>
      </c>
      <c r="BQ539" s="79">
        <v>0</v>
      </c>
      <c r="BS539" cm="1">
        <f t="array" ref="BS539:BU544">MMULT(_xlfn.ANCHORARRAY(BN539),_xlfn.ANCHORARRAY(BS522))</f>
        <v>0.4</v>
      </c>
      <c r="BT539">
        <v>0.12240000000000001</v>
      </c>
      <c r="BU539">
        <v>-0.13059999999999999</v>
      </c>
      <c r="BX539" s="19" cm="1">
        <f t="array" ref="BX539:BZ544">_xlfn.ANCHORARRAY(BS530)-_xlfn.ANCHORARRAY(BS539)</f>
        <v>0.4</v>
      </c>
      <c r="BY539" s="19">
        <v>-0.28560000000000002</v>
      </c>
      <c r="BZ539" s="19">
        <v>0.97140000000000004</v>
      </c>
    </row>
    <row r="540" spans="46:127" ht="24" customHeight="1">
      <c r="BN540" s="29">
        <v>0</v>
      </c>
      <c r="BO540" s="30">
        <v>1</v>
      </c>
      <c r="BP540" s="30">
        <v>0</v>
      </c>
      <c r="BQ540" s="46">
        <v>0</v>
      </c>
      <c r="BS540">
        <v>0</v>
      </c>
      <c r="BT540">
        <v>0.4</v>
      </c>
      <c r="BU540">
        <v>0.15</v>
      </c>
      <c r="BX540" s="20">
        <v>0</v>
      </c>
      <c r="BY540" s="20">
        <v>0.4</v>
      </c>
      <c r="BZ540" s="20">
        <v>0.65</v>
      </c>
      <c r="CE540" s="30"/>
      <c r="CF540" s="30">
        <v>1</v>
      </c>
      <c r="CG540" s="30">
        <v>2</v>
      </c>
      <c r="CH540" s="30">
        <v>3</v>
      </c>
      <c r="CN540" t="s">
        <v>144</v>
      </c>
      <c r="DO540" t="s">
        <v>145</v>
      </c>
      <c r="DQ540" s="60" cm="1">
        <f t="array" ref="DQ540:DT542">TRANSPOSE(_xlfn.ANCHORARRAY(DQ533))</f>
        <v>0.51</v>
      </c>
      <c r="DR540" s="61">
        <v>0</v>
      </c>
      <c r="DS540" s="61">
        <v>0.5</v>
      </c>
      <c r="DT540" s="62">
        <v>0</v>
      </c>
    </row>
    <row r="541" spans="46:127" ht="24" customHeight="1">
      <c r="AT541" t="s">
        <v>146</v>
      </c>
      <c r="AV541" s="30"/>
      <c r="AW541" s="30">
        <v>1</v>
      </c>
      <c r="AX541" s="30">
        <v>2</v>
      </c>
      <c r="AY541" s="30">
        <v>3</v>
      </c>
      <c r="BB541" t="s">
        <v>147</v>
      </c>
      <c r="BN541" s="29">
        <v>0</v>
      </c>
      <c r="BO541" s="30">
        <v>0</v>
      </c>
      <c r="BP541" s="30">
        <v>1</v>
      </c>
      <c r="BQ541" s="46">
        <v>0</v>
      </c>
      <c r="BS541">
        <v>0.4</v>
      </c>
      <c r="BT541">
        <v>-8.1600000000000006E-2</v>
      </c>
      <c r="BU541">
        <v>0.1704</v>
      </c>
      <c r="BX541" s="20">
        <v>1.2000000000000002</v>
      </c>
      <c r="BY541" s="20">
        <v>-0.24480000000000002</v>
      </c>
      <c r="BZ541" s="20">
        <v>1.5112000000000001</v>
      </c>
      <c r="CE541" s="30">
        <v>1</v>
      </c>
      <c r="CF541" s="50" cm="1">
        <f t="array" ref="CF541:CH543">IF(CF540:CH540&gt;=CE541:CE543,1,0)</f>
        <v>1</v>
      </c>
      <c r="CG541" s="51">
        <v>1</v>
      </c>
      <c r="CH541" s="52">
        <v>1</v>
      </c>
      <c r="CK541" t="s">
        <v>148</v>
      </c>
      <c r="CN541" cm="1">
        <f t="array" ref="CN541:CP543">_xlfn.ANCHORARRAY(CF541)*_xlfn.ANCHORARRAY(CN535)</f>
        <v>1</v>
      </c>
      <c r="CO541">
        <v>0.5</v>
      </c>
      <c r="CP541">
        <v>1.01</v>
      </c>
      <c r="DQ541" s="60">
        <v>1</v>
      </c>
      <c r="DR541" s="61">
        <v>0.5</v>
      </c>
      <c r="DS541" s="61">
        <v>0</v>
      </c>
      <c r="DT541" s="62">
        <v>0</v>
      </c>
    </row>
    <row r="542" spans="46:127" ht="24" customHeight="1">
      <c r="AV542" s="30">
        <v>1</v>
      </c>
      <c r="AW542" s="50" cm="1">
        <f t="array" ref="AW542:AY544">IF(AW541:AY541&gt;AV542:AV544,1,0)</f>
        <v>0</v>
      </c>
      <c r="AX542" s="51">
        <v>1</v>
      </c>
      <c r="AY542" s="52">
        <v>1</v>
      </c>
      <c r="BB542" s="30" cm="1">
        <f t="array" ref="BB542:BD544">_xlfn.ANCHORARRAY(AW542)*_xlfn.ANCHORARRAY(BB537)</f>
        <v>0</v>
      </c>
      <c r="BC542" s="30">
        <v>0.20400000000000001</v>
      </c>
      <c r="BD542" s="30">
        <v>0.25</v>
      </c>
      <c r="BN542" s="29">
        <v>0</v>
      </c>
      <c r="BO542" s="30">
        <v>0</v>
      </c>
      <c r="BP542" s="30">
        <v>0</v>
      </c>
      <c r="BQ542" s="46">
        <v>1</v>
      </c>
      <c r="BS542">
        <v>0</v>
      </c>
      <c r="BT542">
        <v>0</v>
      </c>
      <c r="BU542">
        <v>0</v>
      </c>
      <c r="BX542" s="20">
        <v>0</v>
      </c>
      <c r="BY542" s="20">
        <v>1.6</v>
      </c>
      <c r="BZ542" s="20">
        <v>1.6</v>
      </c>
      <c r="CE542" s="30">
        <v>2</v>
      </c>
      <c r="CF542" s="53">
        <v>0</v>
      </c>
      <c r="CG542" s="30">
        <v>1</v>
      </c>
      <c r="CH542" s="54">
        <v>1</v>
      </c>
      <c r="CN542">
        <v>0</v>
      </c>
      <c r="CO542">
        <v>1</v>
      </c>
      <c r="CP542">
        <v>1</v>
      </c>
      <c r="DE542" t="s">
        <v>126</v>
      </c>
      <c r="DQ542" s="60">
        <v>0</v>
      </c>
      <c r="DR542" s="61">
        <v>1</v>
      </c>
      <c r="DS542" s="61">
        <v>1</v>
      </c>
      <c r="DT542" s="62">
        <v>0</v>
      </c>
    </row>
    <row r="543" spans="46:127" ht="24" customHeight="1">
      <c r="AV543" s="30">
        <v>2</v>
      </c>
      <c r="AW543" s="53">
        <v>0</v>
      </c>
      <c r="AX543" s="30">
        <v>0</v>
      </c>
      <c r="AY543" s="54">
        <v>1</v>
      </c>
      <c r="BB543" s="30">
        <v>0</v>
      </c>
      <c r="BC543" s="30">
        <v>0</v>
      </c>
      <c r="BD543" s="30">
        <v>0.25</v>
      </c>
      <c r="BN543" s="29">
        <v>0</v>
      </c>
      <c r="BO543" s="30">
        <v>0</v>
      </c>
      <c r="BP543" s="30">
        <v>0</v>
      </c>
      <c r="BQ543" s="46">
        <v>0</v>
      </c>
      <c r="BS543">
        <v>0</v>
      </c>
      <c r="BT543">
        <v>0</v>
      </c>
      <c r="BU543">
        <v>0</v>
      </c>
      <c r="BX543" s="20">
        <v>0.8</v>
      </c>
      <c r="BY543" s="20">
        <v>-0.96320000000000006</v>
      </c>
      <c r="BZ543" s="20">
        <v>4.0800000000000003E-2</v>
      </c>
      <c r="CE543" s="30">
        <v>3</v>
      </c>
      <c r="CF543" s="55">
        <v>0</v>
      </c>
      <c r="CG543" s="56">
        <v>0</v>
      </c>
      <c r="CH543" s="57">
        <v>1</v>
      </c>
      <c r="CN543">
        <v>0</v>
      </c>
      <c r="CO543">
        <v>0</v>
      </c>
      <c r="CP543">
        <v>1</v>
      </c>
      <c r="DE543" cm="1">
        <f t="array" ref="DE543:DH543">TRANSPOSE(_xlfn.ANCHORARRAY(AL522))</f>
        <v>0.51</v>
      </c>
      <c r="DF543">
        <v>0.5</v>
      </c>
      <c r="DG543">
        <v>0.5</v>
      </c>
      <c r="DH543">
        <v>0.5</v>
      </c>
    </row>
    <row r="544" spans="46:127" ht="24" customHeight="1" thickBot="1">
      <c r="AV544" s="30">
        <v>3</v>
      </c>
      <c r="AW544" s="55">
        <v>0</v>
      </c>
      <c r="AX544" s="56">
        <v>0</v>
      </c>
      <c r="AY544" s="57">
        <v>0</v>
      </c>
      <c r="BB544" s="58">
        <v>0</v>
      </c>
      <c r="BC544" s="58">
        <v>0</v>
      </c>
      <c r="BD544" s="58">
        <v>0</v>
      </c>
      <c r="BN544" s="47">
        <v>0</v>
      </c>
      <c r="BO544" s="48">
        <v>0</v>
      </c>
      <c r="BP544" s="48">
        <v>0</v>
      </c>
      <c r="BQ544" s="49">
        <v>0</v>
      </c>
      <c r="BS544">
        <v>0</v>
      </c>
      <c r="BT544">
        <v>0</v>
      </c>
      <c r="BU544">
        <v>0</v>
      </c>
      <c r="BX544" s="21">
        <v>-0.8</v>
      </c>
      <c r="BY544" s="21">
        <v>0.96320000000000006</v>
      </c>
      <c r="BZ544" s="21">
        <v>0.95920000000000005</v>
      </c>
      <c r="CZ544" t="s">
        <v>149</v>
      </c>
      <c r="DE544" t="s">
        <v>150</v>
      </c>
      <c r="DQ544" t="s">
        <v>151</v>
      </c>
      <c r="DW544" t="s">
        <v>152</v>
      </c>
    </row>
    <row r="545" spans="46:130" ht="24" customHeight="1" thickBot="1">
      <c r="CJ545" t="s">
        <v>153</v>
      </c>
      <c r="CN545" t="s">
        <v>154</v>
      </c>
      <c r="CR545" t="s">
        <v>155</v>
      </c>
      <c r="CZ545" t="s">
        <v>53</v>
      </c>
      <c r="DL545" t="s">
        <v>153</v>
      </c>
      <c r="DW545" t="s">
        <v>59</v>
      </c>
    </row>
    <row r="546" spans="46:130" ht="24" customHeight="1" thickTop="1">
      <c r="AT546" t="s">
        <v>156</v>
      </c>
      <c r="AV546" s="30"/>
      <c r="AW546" s="30">
        <v>1</v>
      </c>
      <c r="AX546" s="30">
        <v>2</v>
      </c>
      <c r="AY546" s="30">
        <v>3</v>
      </c>
      <c r="BB546" t="s">
        <v>157</v>
      </c>
      <c r="BF546" t="s">
        <v>119</v>
      </c>
      <c r="CJ546" s="19" cm="1">
        <f t="array" ref="CJ546:CL551">_xlfn.ANCHORARRAY(BX539)</f>
        <v>0.4</v>
      </c>
      <c r="CK546" s="19">
        <v>-0.28560000000000002</v>
      </c>
      <c r="CL546" s="19">
        <v>0.97140000000000004</v>
      </c>
      <c r="CN546" s="16" cm="1">
        <f t="array" ref="CN546:CP551">MMULT(_xlfn.ANCHORARRAY(CJ546),_xlfn.ANCHORARRAY(CN541))</f>
        <v>0.4</v>
      </c>
      <c r="CO546" s="16">
        <v>-8.5600000000000009E-2</v>
      </c>
      <c r="CP546" s="16">
        <v>1.0898000000000001</v>
      </c>
      <c r="CR546" s="43" cm="1">
        <f t="array" ref="CR546:CT551">_xlfn.ANCHORARRAY(CN546)+_xlfn.ANCHORARRAY(CN527)</f>
        <v>1.4</v>
      </c>
      <c r="CS546" s="43">
        <v>-8.5600000000000009E-2</v>
      </c>
      <c r="CT546" s="43">
        <v>1.5998000000000001</v>
      </c>
      <c r="CZ546" s="77" cm="1">
        <f t="array" ref="CZ546:DC551">_xlfn.ANCHORARRAY(BN539)</f>
        <v>1</v>
      </c>
      <c r="DA546" s="78">
        <v>0</v>
      </c>
      <c r="DB546" s="78">
        <v>0</v>
      </c>
      <c r="DC546" s="79">
        <v>0</v>
      </c>
      <c r="DE546" s="50" cm="1">
        <f t="array" ref="DE546:DH551">_xlfn.ANCHORARRAY(CZ546)*_xlfn.ANCHORARRAY(DE543)</f>
        <v>0.51</v>
      </c>
      <c r="DF546" s="51">
        <v>0</v>
      </c>
      <c r="DG546" s="51">
        <v>0</v>
      </c>
      <c r="DH546" s="52">
        <v>0</v>
      </c>
      <c r="DL546" s="19" cm="1">
        <f t="array" ref="DL546:DN551">_xlfn.ANCHORARRAY(BX539)</f>
        <v>0.4</v>
      </c>
      <c r="DM546" s="19">
        <v>-0.28560000000000002</v>
      </c>
      <c r="DN546" s="19">
        <v>0.97140000000000004</v>
      </c>
      <c r="DQ546" s="8" cm="1">
        <f t="array" ref="DQ546:DT551">MMULT(_xlfn.ANCHORARRAY(DL546),_xlfn.ANCHORARRAY(DQ540))</f>
        <v>-8.1600000000000006E-2</v>
      </c>
      <c r="DR546" s="9">
        <v>0.8286</v>
      </c>
      <c r="DS546" s="9">
        <v>1.1714</v>
      </c>
      <c r="DT546" s="10">
        <v>0</v>
      </c>
      <c r="DW546" s="69" cm="1">
        <f t="array" ref="DW546:DZ551">_xlfn.ANCHORARRAY(DE546)+_xlfn.ANCHORARRAY(DQ546)</f>
        <v>0.4284</v>
      </c>
      <c r="DX546" s="70">
        <v>0.8286</v>
      </c>
      <c r="DY546" s="70">
        <v>1.1714</v>
      </c>
      <c r="DZ546" s="71">
        <v>0</v>
      </c>
    </row>
    <row r="547" spans="46:130" ht="24" customHeight="1">
      <c r="AV547" s="30">
        <v>1</v>
      </c>
      <c r="AW547" s="50" cm="1">
        <f t="array" ref="AW547:AY549">IF(AW546:AY546=AV547:AV549,1,0)</f>
        <v>1</v>
      </c>
      <c r="AX547" s="51">
        <v>0</v>
      </c>
      <c r="AY547" s="52">
        <v>0</v>
      </c>
      <c r="BB547" s="30" cm="1">
        <f t="array" ref="BB547:BD549">_xlfn.ANCHORARRAY(AW547)+_xlfn.ANCHORARRAY(BB542)</f>
        <v>1</v>
      </c>
      <c r="BC547" s="30">
        <v>0.20400000000000001</v>
      </c>
      <c r="BD547" s="30">
        <v>0.25</v>
      </c>
      <c r="BF547" s="30" cm="1">
        <f t="array" ref="BF547:BH549">MINVERSE(_xlfn.ANCHORARRAY(BB547))</f>
        <v>1</v>
      </c>
      <c r="BG547" s="30">
        <v>-0.20400000000000001</v>
      </c>
      <c r="BH547" s="30">
        <v>-0.19900000000000001</v>
      </c>
      <c r="CJ547" s="20">
        <v>0</v>
      </c>
      <c r="CK547" s="20">
        <v>0.4</v>
      </c>
      <c r="CL547" s="20">
        <v>0.65</v>
      </c>
      <c r="CN547" s="17">
        <v>0</v>
      </c>
      <c r="CO547" s="17">
        <v>0.4</v>
      </c>
      <c r="CP547" s="17">
        <v>1.05</v>
      </c>
      <c r="CR547" s="44">
        <v>1</v>
      </c>
      <c r="CS547" s="44">
        <v>1.4</v>
      </c>
      <c r="CT547" s="44">
        <v>1.05</v>
      </c>
      <c r="CZ547" s="29">
        <v>0</v>
      </c>
      <c r="DA547" s="30">
        <v>1</v>
      </c>
      <c r="DB547" s="30">
        <v>0</v>
      </c>
      <c r="DC547" s="46">
        <v>0</v>
      </c>
      <c r="DE547" s="53">
        <v>0</v>
      </c>
      <c r="DF547" s="30">
        <v>0.5</v>
      </c>
      <c r="DG547" s="30">
        <v>0</v>
      </c>
      <c r="DH547" s="54">
        <v>0</v>
      </c>
      <c r="DL547" s="20">
        <v>0</v>
      </c>
      <c r="DM547" s="20">
        <v>0.4</v>
      </c>
      <c r="DN547" s="20">
        <v>0.65</v>
      </c>
      <c r="DQ547" s="11">
        <v>0.4</v>
      </c>
      <c r="DR547">
        <v>0.85000000000000009</v>
      </c>
      <c r="DS547">
        <v>0.65</v>
      </c>
      <c r="DT547" s="12">
        <v>0</v>
      </c>
      <c r="DW547" s="72">
        <v>0.4</v>
      </c>
      <c r="DX547">
        <v>1.35</v>
      </c>
      <c r="DY547">
        <v>0.65</v>
      </c>
      <c r="DZ547" s="73">
        <v>0</v>
      </c>
    </row>
    <row r="548" spans="46:130" ht="24" customHeight="1">
      <c r="AV548" s="30">
        <v>2</v>
      </c>
      <c r="AW548" s="53">
        <v>0</v>
      </c>
      <c r="AX548" s="30">
        <v>1</v>
      </c>
      <c r="AY548" s="54">
        <v>0</v>
      </c>
      <c r="BB548" s="30">
        <v>0</v>
      </c>
      <c r="BC548" s="30">
        <v>1</v>
      </c>
      <c r="BD548" s="30">
        <v>0.25</v>
      </c>
      <c r="BF548" s="30">
        <v>0</v>
      </c>
      <c r="BG548" s="30">
        <v>1</v>
      </c>
      <c r="BH548" s="30">
        <v>-0.25</v>
      </c>
      <c r="CJ548" s="20">
        <v>1.2000000000000002</v>
      </c>
      <c r="CK548" s="20">
        <v>-0.24480000000000002</v>
      </c>
      <c r="CL548" s="20">
        <v>1.5112000000000001</v>
      </c>
      <c r="CN548" s="17">
        <v>1.2000000000000002</v>
      </c>
      <c r="CO548" s="17">
        <v>0.35520000000000007</v>
      </c>
      <c r="CP548" s="17">
        <v>2.4784000000000002</v>
      </c>
      <c r="CR548" s="44">
        <v>1.2000000000000002</v>
      </c>
      <c r="CS548" s="44">
        <v>0.85520000000000007</v>
      </c>
      <c r="CT548" s="44">
        <v>2.9784000000000002</v>
      </c>
      <c r="CZ548" s="29">
        <v>0</v>
      </c>
      <c r="DA548" s="30">
        <v>0</v>
      </c>
      <c r="DB548" s="30">
        <v>1</v>
      </c>
      <c r="DC548" s="46">
        <v>0</v>
      </c>
      <c r="DE548" s="53">
        <v>0</v>
      </c>
      <c r="DF548" s="30">
        <v>0</v>
      </c>
      <c r="DG548" s="30">
        <v>0.5</v>
      </c>
      <c r="DH548" s="54">
        <v>0</v>
      </c>
      <c r="DL548" s="20">
        <v>1.2000000000000002</v>
      </c>
      <c r="DM548" s="20">
        <v>-0.24480000000000002</v>
      </c>
      <c r="DN548" s="20">
        <v>1.5112000000000001</v>
      </c>
      <c r="DQ548" s="11">
        <v>0.36720000000000008</v>
      </c>
      <c r="DR548">
        <v>1.3888</v>
      </c>
      <c r="DS548">
        <v>2.1112000000000002</v>
      </c>
      <c r="DT548" s="12">
        <v>0</v>
      </c>
      <c r="DW548" s="72">
        <v>0.36720000000000008</v>
      </c>
      <c r="DX548">
        <v>1.3888</v>
      </c>
      <c r="DY548">
        <v>2.6112000000000002</v>
      </c>
      <c r="DZ548" s="73">
        <v>0</v>
      </c>
    </row>
    <row r="549" spans="46:130" ht="24" customHeight="1">
      <c r="AV549" s="30">
        <v>3</v>
      </c>
      <c r="AW549" s="55">
        <v>0</v>
      </c>
      <c r="AX549" s="56">
        <v>0</v>
      </c>
      <c r="AY549" s="57">
        <v>1</v>
      </c>
      <c r="BB549" s="58">
        <v>0</v>
      </c>
      <c r="BC549" s="58">
        <v>0</v>
      </c>
      <c r="BD549" s="58">
        <v>1</v>
      </c>
      <c r="BF549" s="58">
        <v>0</v>
      </c>
      <c r="BG549" s="58">
        <v>0</v>
      </c>
      <c r="BH549" s="58">
        <v>1</v>
      </c>
      <c r="CJ549" s="20">
        <v>0</v>
      </c>
      <c r="CK549" s="20">
        <v>1.6</v>
      </c>
      <c r="CL549" s="20">
        <v>1.6</v>
      </c>
      <c r="CN549" s="17">
        <v>0</v>
      </c>
      <c r="CO549" s="17">
        <v>1.6</v>
      </c>
      <c r="CP549" s="17">
        <v>3.2</v>
      </c>
      <c r="CR549" s="44">
        <v>0</v>
      </c>
      <c r="CS549" s="44">
        <v>1.6</v>
      </c>
      <c r="CT549" s="44">
        <v>3.2</v>
      </c>
      <c r="CZ549" s="29">
        <v>0</v>
      </c>
      <c r="DA549" s="30">
        <v>0</v>
      </c>
      <c r="DB549" s="30">
        <v>0</v>
      </c>
      <c r="DC549" s="46">
        <v>1</v>
      </c>
      <c r="DE549" s="53">
        <v>0</v>
      </c>
      <c r="DF549" s="30">
        <v>0</v>
      </c>
      <c r="DG549" s="30">
        <v>0</v>
      </c>
      <c r="DH549" s="54">
        <v>0.5</v>
      </c>
      <c r="DL549" s="20">
        <v>0</v>
      </c>
      <c r="DM549" s="20">
        <v>1.6</v>
      </c>
      <c r="DN549" s="20">
        <v>1.6</v>
      </c>
      <c r="DQ549" s="11">
        <v>1.6</v>
      </c>
      <c r="DR549">
        <v>2.4000000000000004</v>
      </c>
      <c r="DS549">
        <v>1.6</v>
      </c>
      <c r="DT549" s="12">
        <v>0</v>
      </c>
      <c r="DW549" s="72">
        <v>1.6</v>
      </c>
      <c r="DX549">
        <v>2.4000000000000004</v>
      </c>
      <c r="DY549">
        <v>1.6</v>
      </c>
      <c r="DZ549" s="73">
        <v>0.5</v>
      </c>
    </row>
    <row r="550" spans="46:130" ht="24" customHeight="1">
      <c r="CJ550" s="20">
        <v>0.8</v>
      </c>
      <c r="CK550" s="20">
        <v>-0.96320000000000006</v>
      </c>
      <c r="CL550" s="20">
        <v>4.0800000000000003E-2</v>
      </c>
      <c r="CN550" s="17">
        <v>0.8</v>
      </c>
      <c r="CO550" s="17">
        <v>-0.56320000000000003</v>
      </c>
      <c r="CP550" s="17">
        <v>-0.1144</v>
      </c>
      <c r="CR550" s="44">
        <v>0.8</v>
      </c>
      <c r="CS550" s="44">
        <v>-0.56320000000000003</v>
      </c>
      <c r="CT550" s="44">
        <v>-0.1144</v>
      </c>
      <c r="CZ550" s="29">
        <v>0</v>
      </c>
      <c r="DA550" s="30">
        <v>0</v>
      </c>
      <c r="DB550" s="30">
        <v>0</v>
      </c>
      <c r="DC550" s="46">
        <v>0</v>
      </c>
      <c r="DE550" s="53">
        <v>0</v>
      </c>
      <c r="DF550" s="30">
        <v>0</v>
      </c>
      <c r="DG550" s="30">
        <v>0</v>
      </c>
      <c r="DH550" s="54">
        <v>0</v>
      </c>
      <c r="DL550" s="20">
        <v>0.8</v>
      </c>
      <c r="DM550" s="20">
        <v>-0.96320000000000006</v>
      </c>
      <c r="DN550" s="20">
        <v>4.0800000000000003E-2</v>
      </c>
      <c r="DQ550" s="11">
        <v>-0.55520000000000003</v>
      </c>
      <c r="DR550">
        <v>-0.44080000000000003</v>
      </c>
      <c r="DS550">
        <v>0.44080000000000003</v>
      </c>
      <c r="DT550" s="12">
        <v>0</v>
      </c>
      <c r="DW550" s="72">
        <v>-0.55520000000000003</v>
      </c>
      <c r="DX550">
        <v>-0.44080000000000003</v>
      </c>
      <c r="DY550">
        <v>0.44080000000000003</v>
      </c>
      <c r="DZ550" s="73">
        <v>0</v>
      </c>
    </row>
    <row r="551" spans="46:130" ht="24" customHeight="1" thickBot="1">
      <c r="CJ551" s="21">
        <v>-0.8</v>
      </c>
      <c r="CK551" s="21">
        <v>0.96320000000000006</v>
      </c>
      <c r="CL551" s="21">
        <v>0.95920000000000005</v>
      </c>
      <c r="CN551" s="18">
        <v>-0.8</v>
      </c>
      <c r="CO551" s="18">
        <v>0.56320000000000003</v>
      </c>
      <c r="CP551" s="18">
        <v>1.1144000000000001</v>
      </c>
      <c r="CR551" s="45">
        <v>-0.8</v>
      </c>
      <c r="CS551" s="45">
        <v>0.56320000000000003</v>
      </c>
      <c r="CT551" s="45">
        <v>1.1144000000000001</v>
      </c>
      <c r="CZ551" s="47">
        <v>0</v>
      </c>
      <c r="DA551" s="48">
        <v>0</v>
      </c>
      <c r="DB551" s="48">
        <v>0</v>
      </c>
      <c r="DC551" s="49">
        <v>0</v>
      </c>
      <c r="DE551" s="55">
        <v>0</v>
      </c>
      <c r="DF551" s="56">
        <v>0</v>
      </c>
      <c r="DG551" s="56">
        <v>0</v>
      </c>
      <c r="DH551" s="57">
        <v>0</v>
      </c>
      <c r="DL551" s="21">
        <v>-0.8</v>
      </c>
      <c r="DM551" s="21">
        <v>0.96320000000000006</v>
      </c>
      <c r="DN551" s="21">
        <v>0.95920000000000005</v>
      </c>
      <c r="DQ551" s="13">
        <v>0.55520000000000003</v>
      </c>
      <c r="DR551" s="14">
        <v>1.4408000000000001</v>
      </c>
      <c r="DS551" s="14">
        <v>0.55920000000000003</v>
      </c>
      <c r="DT551" s="15">
        <v>0</v>
      </c>
      <c r="DW551" s="74">
        <v>0.55520000000000003</v>
      </c>
      <c r="DX551" s="75">
        <v>1.4408000000000001</v>
      </c>
      <c r="DY551" s="75">
        <v>0.55920000000000003</v>
      </c>
      <c r="DZ551" s="76">
        <v>0</v>
      </c>
    </row>
  </sheetData>
  <conditionalFormatting sqref="AU142:BE152">
    <cfRule type="dataBar" priority="2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{C8D2C6AB-C859-4133-918B-4D6FE107DD85}</x14:id>
        </ext>
      </extLst>
    </cfRule>
  </conditionalFormatting>
  <conditionalFormatting sqref="AV142:BE152">
    <cfRule type="dataBar" priority="1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{4C1246A2-36B8-49B1-B446-0B798C936EB0}</x14:id>
        </ext>
      </extLst>
    </cfRule>
  </conditionalFormatting>
  <conditionalFormatting sqref="BG106:BQ116">
    <cfRule type="dataBar" priority="5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{87901D4F-AB7B-45EA-A8C1-875DC322B4B6}</x14:id>
        </ext>
      </extLst>
    </cfRule>
  </conditionalFormatting>
  <conditionalFormatting sqref="BH106:BQ116">
    <cfRule type="dataBar" priority="4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{C4F1B80D-0FBC-4107-BD12-FDB756449611}</x14:id>
        </ext>
      </extLst>
    </cfRule>
  </conditionalFormatting>
  <conditionalFormatting sqref="BJ30:BQ32 AE30:AG32 AY70:BD78 AV68:AX76">
    <cfRule type="dataBar" priority="6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{D3EF55BD-5D9B-426C-841D-356A74F12CD2}</x14:id>
        </ext>
      </extLst>
    </cfRule>
  </conditionalFormatting>
  <conditionalFormatting sqref="BJ70:BQ72">
    <cfRule type="dataBar" priority="3">
      <dataBar>
        <cfvo type="num" val="0"/>
        <cfvo type="num" val="1"/>
        <color rgb="FFFF555A"/>
      </dataBar>
      <extLst>
        <ext xmlns:x14="http://schemas.microsoft.com/office/spreadsheetml/2009/9/main" uri="{B025F937-C7B1-47D3-B67F-A62EFF666E3E}">
          <x14:id>{D39A940A-C405-4154-B568-4DCDBB1B6AA5}</x14:id>
        </ext>
      </extLst>
    </cfRule>
  </conditionalFormatting>
  <pageMargins left="0.7" right="0.7" top="0.75" bottom="0.75" header="0.3" footer="0.3"/>
  <pageSetup scale="38" fitToWidth="0" fitToHeight="0" orientation="landscape" horizontalDpi="0" verticalDpi="0"/>
  <rowBreaks count="10" manualBreakCount="10">
    <brk id="16" max="16383" man="1"/>
    <brk id="56" max="16383" man="1"/>
    <brk id="92" max="16383" man="1"/>
    <brk id="128" max="16383" man="1"/>
    <brk id="164" max="16383" man="1"/>
    <brk id="205" max="16383" man="1"/>
    <brk id="244" max="16383" man="1"/>
    <brk id="291" max="16383" man="1"/>
    <brk id="399" max="16383" man="1"/>
    <brk id="480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D2C6AB-C859-4133-918B-4D6FE107DD8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AU142:BE152</xm:sqref>
        </x14:conditionalFormatting>
        <x14:conditionalFormatting xmlns:xm="http://schemas.microsoft.com/office/excel/2006/main">
          <x14:cfRule type="dataBar" id="{4C1246A2-36B8-49B1-B446-0B798C936EB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AV142:BE152</xm:sqref>
        </x14:conditionalFormatting>
        <x14:conditionalFormatting xmlns:xm="http://schemas.microsoft.com/office/excel/2006/main">
          <x14:cfRule type="dataBar" id="{87901D4F-AB7B-45EA-A8C1-875DC322B4B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BG106:BQ116</xm:sqref>
        </x14:conditionalFormatting>
        <x14:conditionalFormatting xmlns:xm="http://schemas.microsoft.com/office/excel/2006/main">
          <x14:cfRule type="dataBar" id="{C4F1B80D-0FBC-4107-BD12-FDB75644961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BH106:BQ116</xm:sqref>
        </x14:conditionalFormatting>
        <x14:conditionalFormatting xmlns:xm="http://schemas.microsoft.com/office/excel/2006/main">
          <x14:cfRule type="dataBar" id="{D3EF55BD-5D9B-426C-841D-356A74F12CD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BJ30:BQ32 AE30:AG32 AY70:BD78 AV68:AX76</xm:sqref>
        </x14:conditionalFormatting>
        <x14:conditionalFormatting xmlns:xm="http://schemas.microsoft.com/office/excel/2006/main">
          <x14:cfRule type="dataBar" id="{D39A940A-C405-4154-B568-4DCDBB1B6AA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BJ70:BQ72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8B0D-A7F3-8541-B654-6BE63C93BBC1}">
  <dimension ref="A1:BY242"/>
  <sheetViews>
    <sheetView zoomScale="88" zoomScaleNormal="88" workbookViewId="0">
      <pane ySplit="1" topLeftCell="A2" activePane="bottomLeft" state="frozen"/>
      <selection pane="bottomLeft"/>
    </sheetView>
  </sheetViews>
  <sheetFormatPr defaultColWidth="10.875" defaultRowHeight="14.1"/>
  <cols>
    <col min="1" max="17" width="5" style="96" customWidth="1"/>
    <col min="18" max="27" width="4.625" style="99" customWidth="1"/>
    <col min="28" max="28" width="11.375" style="99" bestFit="1" customWidth="1"/>
    <col min="29" max="29" width="3.875" style="96" customWidth="1"/>
    <col min="30" max="36" width="5" style="99" customWidth="1"/>
    <col min="37" max="39" width="5" style="96" customWidth="1"/>
    <col min="40" max="40" width="5" style="99" customWidth="1"/>
    <col min="41" max="60" width="5" style="96" customWidth="1"/>
    <col min="61" max="61" width="14.875" style="96" customWidth="1"/>
    <col min="62" max="100" width="5" style="96" customWidth="1"/>
    <col min="101" max="16384" width="10.875" style="96"/>
  </cols>
  <sheetData>
    <row r="1" spans="1:77" ht="21" customHeight="1">
      <c r="A1" s="95" t="s">
        <v>158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</row>
    <row r="2" spans="1:77" ht="15.95" customHeight="1">
      <c r="D2" s="98"/>
      <c r="E2" s="95"/>
      <c r="F2" s="95"/>
      <c r="G2" s="95"/>
      <c r="H2" s="95"/>
      <c r="I2" s="95"/>
      <c r="J2" s="95"/>
      <c r="K2" s="95"/>
      <c r="L2" s="95"/>
      <c r="M2" s="95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</row>
    <row r="3" spans="1:77" ht="15.95" customHeight="1">
      <c r="D3" s="99"/>
      <c r="E3" s="95"/>
      <c r="F3" s="95"/>
      <c r="G3" s="95"/>
      <c r="H3" s="95"/>
      <c r="I3" s="95"/>
      <c r="J3" s="95"/>
      <c r="K3" s="95"/>
      <c r="L3" s="95"/>
      <c r="M3" s="95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</row>
    <row r="4" spans="1:77" ht="15.95" customHeight="1">
      <c r="D4" s="99"/>
      <c r="E4" s="95"/>
      <c r="F4" s="95"/>
      <c r="G4" s="95"/>
      <c r="H4" s="95"/>
      <c r="I4" s="95"/>
      <c r="J4" s="95"/>
      <c r="K4" s="95"/>
      <c r="L4" s="95"/>
      <c r="M4" s="95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</row>
    <row r="5" spans="1:77" ht="15.95" customHeight="1">
      <c r="D5" s="99"/>
      <c r="E5" s="95"/>
      <c r="F5" s="95"/>
      <c r="G5" s="95"/>
      <c r="H5" s="95"/>
      <c r="I5" s="95"/>
      <c r="J5" s="95"/>
      <c r="K5" s="95"/>
      <c r="L5" s="95"/>
      <c r="M5" s="95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</row>
    <row r="6" spans="1:77" ht="15.95" customHeight="1">
      <c r="C6" s="96" t="s">
        <v>159</v>
      </c>
      <c r="D6" s="99"/>
      <c r="E6" s="95"/>
      <c r="F6" s="95"/>
      <c r="G6" s="95"/>
      <c r="H6" s="95"/>
      <c r="I6" s="95"/>
      <c r="J6" s="95"/>
      <c r="K6" s="95"/>
      <c r="L6" s="95"/>
      <c r="M6" s="95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</row>
    <row r="7" spans="1:77" ht="15.95" customHeight="1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</row>
    <row r="8" spans="1:77" ht="15.95" customHeight="1">
      <c r="AK8" s="99"/>
      <c r="AM8" s="99"/>
    </row>
    <row r="9" spans="1:77" ht="15" customHeight="1">
      <c r="U9" s="100" t="s">
        <v>160</v>
      </c>
      <c r="V9" s="96"/>
      <c r="W9" s="96"/>
      <c r="X9" s="101" t="s">
        <v>161</v>
      </c>
      <c r="Y9" s="98">
        <v>1</v>
      </c>
      <c r="AD9" s="98">
        <v>2</v>
      </c>
      <c r="AH9" s="98">
        <v>3</v>
      </c>
      <c r="AK9" s="99"/>
      <c r="AL9" s="98">
        <v>4</v>
      </c>
      <c r="AM9" s="99"/>
      <c r="BB9" s="100" t="s">
        <v>160</v>
      </c>
      <c r="BE9" s="101" t="s">
        <v>161</v>
      </c>
      <c r="BF9" s="98">
        <v>1</v>
      </c>
      <c r="BG9" s="99"/>
      <c r="BH9" s="99"/>
      <c r="BI9" s="99"/>
      <c r="BK9" s="98">
        <v>2</v>
      </c>
      <c r="BL9" s="99"/>
      <c r="BM9" s="99"/>
      <c r="BN9" s="99"/>
      <c r="BO9" s="98">
        <v>3</v>
      </c>
      <c r="BP9" s="99"/>
      <c r="BQ9" s="99"/>
      <c r="BR9" s="99"/>
      <c r="BS9" s="98">
        <v>4</v>
      </c>
      <c r="BT9" s="99"/>
      <c r="BU9" s="99"/>
      <c r="BW9" s="98">
        <v>5</v>
      </c>
      <c r="BX9" s="99"/>
      <c r="BY9" s="99"/>
    </row>
    <row r="10" spans="1:77" ht="15" customHeight="1">
      <c r="AK10" s="99"/>
      <c r="AL10" s="99"/>
      <c r="AM10" s="99"/>
    </row>
    <row r="11" spans="1:77" ht="15" customHeight="1">
      <c r="U11" s="102"/>
      <c r="V11" s="102" t="s">
        <v>162</v>
      </c>
      <c r="W11" s="102"/>
      <c r="X11" s="103"/>
      <c r="Y11" s="104">
        <v>1</v>
      </c>
      <c r="AD11" s="104">
        <v>2</v>
      </c>
      <c r="AH11" s="104">
        <v>0</v>
      </c>
      <c r="AK11" s="99"/>
      <c r="AL11" s="104">
        <v>-1</v>
      </c>
      <c r="AM11" s="99"/>
    </row>
    <row r="12" spans="1:77" ht="15" customHeight="1">
      <c r="Y12" s="104">
        <v>2</v>
      </c>
      <c r="AD12" s="104">
        <v>1</v>
      </c>
      <c r="AH12" s="104">
        <v>-1</v>
      </c>
      <c r="AK12" s="99"/>
      <c r="AL12" s="104">
        <v>0</v>
      </c>
      <c r="AM12" s="99"/>
      <c r="BB12" s="105"/>
      <c r="BC12" s="105" t="s">
        <v>163</v>
      </c>
      <c r="BD12" s="105"/>
      <c r="BE12" s="103"/>
      <c r="BF12" s="104" cm="1">
        <f t="array" ref="BF12:BF17">_xlfn.ANCHORARRAY(AN235)</f>
        <v>0.75193006553315689</v>
      </c>
    </row>
    <row r="13" spans="1:77" ht="15" customHeight="1">
      <c r="Y13" s="104">
        <v>1</v>
      </c>
      <c r="AD13" s="104">
        <v>0</v>
      </c>
      <c r="AH13" s="104">
        <v>3</v>
      </c>
      <c r="AK13" s="99"/>
      <c r="AL13" s="104">
        <v>2</v>
      </c>
      <c r="AM13" s="99"/>
      <c r="AZ13" s="98"/>
      <c r="BA13" s="99"/>
      <c r="BB13" s="99"/>
      <c r="BC13" s="99"/>
      <c r="BD13" s="99"/>
      <c r="BE13" s="99"/>
      <c r="BF13" s="104">
        <v>0.29188468950270297</v>
      </c>
    </row>
    <row r="14" spans="1:77" ht="15" customHeight="1">
      <c r="U14" s="106"/>
      <c r="V14" s="106" t="s">
        <v>164</v>
      </c>
      <c r="W14" s="106"/>
      <c r="Y14" s="107">
        <v>0</v>
      </c>
      <c r="AA14" s="108">
        <v>0</v>
      </c>
      <c r="AB14" s="109" t="s">
        <v>165</v>
      </c>
      <c r="AD14" s="107">
        <f t="shared" ref="AD14:AD19" si="0">AA72</f>
        <v>0.54464539374644239</v>
      </c>
      <c r="AF14" s="108">
        <f>AA49</f>
        <v>0.96164390315768711</v>
      </c>
      <c r="AH14" s="107">
        <f t="shared" ref="AH14:AH19" si="1">AF72</f>
        <v>0.72815091594384196</v>
      </c>
      <c r="AJ14" s="108">
        <f>AF49</f>
        <v>1.0699527808002762</v>
      </c>
      <c r="AK14" s="99"/>
      <c r="AL14" s="107">
        <f t="shared" ref="AL14:AL19" si="2">AJ72</f>
        <v>5.1078786586488713E-2</v>
      </c>
      <c r="AM14" s="99"/>
      <c r="AN14" s="108">
        <f>AJ49</f>
        <v>9.148309261978449E-2</v>
      </c>
      <c r="AY14" s="99"/>
      <c r="AZ14" s="99"/>
      <c r="BA14" s="99"/>
      <c r="BB14" s="99"/>
      <c r="BC14" s="99"/>
      <c r="BD14" s="99"/>
      <c r="BE14" s="99"/>
      <c r="BF14" s="104">
        <v>0.51371759890568414</v>
      </c>
      <c r="BG14" s="99"/>
      <c r="BH14" s="99"/>
      <c r="BI14" s="99"/>
      <c r="BL14" s="99"/>
      <c r="BM14" s="99"/>
      <c r="BN14" s="99"/>
      <c r="BP14" s="99"/>
      <c r="BQ14" s="99"/>
      <c r="BR14" s="99"/>
      <c r="BT14" s="99"/>
      <c r="BU14" s="99"/>
      <c r="BX14" s="99"/>
      <c r="BY14" s="99"/>
    </row>
    <row r="15" spans="1:77" ht="15" customHeight="1">
      <c r="U15" s="106"/>
      <c r="V15" s="106" t="s">
        <v>166</v>
      </c>
      <c r="W15" s="106"/>
      <c r="Y15" s="107">
        <v>0</v>
      </c>
      <c r="AA15" s="108">
        <v>0</v>
      </c>
      <c r="AB15" s="109" t="s">
        <v>166</v>
      </c>
      <c r="AD15" s="107">
        <f t="shared" si="0"/>
        <v>0</v>
      </c>
      <c r="AF15" s="108">
        <f t="shared" ref="AF15:AF19" si="3">AA50</f>
        <v>0</v>
      </c>
      <c r="AH15" s="107">
        <f t="shared" si="1"/>
        <v>-0.40420500046115654</v>
      </c>
      <c r="AJ15" s="108">
        <f t="shared" ref="AJ15:AJ18" si="4">AF50</f>
        <v>-0.80464177183053298</v>
      </c>
      <c r="AK15" s="99"/>
      <c r="AL15" s="107">
        <f t="shared" si="2"/>
        <v>-0.34040771615298643</v>
      </c>
      <c r="AM15" s="99"/>
      <c r="AN15" s="108">
        <f t="shared" ref="AN15:AN19" si="5">AJ50</f>
        <v>-0.97915674397277197</v>
      </c>
      <c r="AY15" s="99"/>
      <c r="AZ15" s="99"/>
      <c r="BA15" s="99"/>
      <c r="BF15" s="104">
        <v>9.9678531006375137E-2</v>
      </c>
      <c r="BG15" s="99"/>
      <c r="BH15" s="99"/>
      <c r="BI15" s="99"/>
      <c r="BL15" s="99"/>
      <c r="BM15" s="99"/>
      <c r="BN15" s="99"/>
      <c r="BP15" s="99"/>
      <c r="BQ15" s="99"/>
      <c r="BR15" s="99"/>
      <c r="BT15" s="99"/>
      <c r="BU15" s="99"/>
      <c r="BX15" s="99"/>
      <c r="BY15" s="99"/>
    </row>
    <row r="16" spans="1:77" ht="15" customHeight="1">
      <c r="U16" s="106"/>
      <c r="V16" s="106" t="s">
        <v>167</v>
      </c>
      <c r="W16" s="106"/>
      <c r="Y16" s="107">
        <v>0</v>
      </c>
      <c r="AA16" s="108">
        <v>0</v>
      </c>
      <c r="AB16" s="109" t="s">
        <v>168</v>
      </c>
      <c r="AD16" s="107">
        <f t="shared" si="0"/>
        <v>-0.51571759890858115</v>
      </c>
      <c r="AF16" s="108">
        <f t="shared" si="3"/>
        <v>-0.6708099071708693</v>
      </c>
      <c r="AH16" s="107">
        <f t="shared" si="1"/>
        <v>-0.15192304779728519</v>
      </c>
      <c r="AJ16" s="108">
        <f t="shared" si="4"/>
        <v>-0.23293871850890296</v>
      </c>
      <c r="AK16" s="99"/>
      <c r="AL16" s="107">
        <f t="shared" si="2"/>
        <v>-0.77605153968639795</v>
      </c>
      <c r="AM16" s="99"/>
      <c r="AN16" s="108">
        <f t="shared" si="5"/>
        <v>-1.1720559494878402</v>
      </c>
      <c r="AY16" s="99"/>
      <c r="AZ16" s="99"/>
      <c r="BA16" s="99"/>
      <c r="BF16" s="104">
        <v>0.40175549527062387</v>
      </c>
      <c r="BG16" s="99"/>
      <c r="BH16" s="99"/>
      <c r="BI16" s="109" t="s">
        <v>165</v>
      </c>
      <c r="BL16" s="99"/>
      <c r="BM16" s="99"/>
      <c r="BN16" s="99"/>
      <c r="BP16" s="99"/>
      <c r="BQ16" s="99"/>
      <c r="BR16" s="99"/>
      <c r="BT16" s="99"/>
      <c r="BU16" s="99"/>
      <c r="BX16" s="99"/>
      <c r="BY16" s="99"/>
    </row>
    <row r="17" spans="14:77" ht="15" customHeight="1">
      <c r="Y17" s="107">
        <v>0</v>
      </c>
      <c r="AA17" s="108">
        <v>0</v>
      </c>
      <c r="AD17" s="107">
        <f t="shared" si="0"/>
        <v>0</v>
      </c>
      <c r="AF17" s="108">
        <f t="shared" si="3"/>
        <v>0</v>
      </c>
      <c r="AH17" s="107">
        <f t="shared" si="1"/>
        <v>-0.31900824738335781</v>
      </c>
      <c r="AJ17" s="108">
        <f t="shared" si="4"/>
        <v>0.8734510435427727</v>
      </c>
      <c r="AK17" s="99"/>
      <c r="AL17" s="107">
        <f t="shared" si="2"/>
        <v>0.27104169139730983</v>
      </c>
      <c r="AM17" s="99"/>
      <c r="AN17" s="108">
        <f t="shared" si="5"/>
        <v>0.71519814658156977</v>
      </c>
      <c r="AY17" s="99"/>
      <c r="AZ17" s="99"/>
      <c r="BA17" s="99"/>
      <c r="BB17" s="106"/>
      <c r="BC17" s="106" t="s">
        <v>164</v>
      </c>
      <c r="BD17" s="106"/>
      <c r="BE17" s="99"/>
      <c r="BF17" s="104">
        <v>7.9914874008837164E-2</v>
      </c>
      <c r="BG17" s="99"/>
      <c r="BH17" s="99"/>
      <c r="BI17" s="109" t="s">
        <v>166</v>
      </c>
      <c r="BL17" s="99"/>
      <c r="BM17" s="99"/>
      <c r="BN17" s="99"/>
      <c r="BP17" s="99"/>
      <c r="BQ17" s="99"/>
      <c r="BR17" s="99"/>
      <c r="BT17" s="99"/>
      <c r="BU17" s="99"/>
      <c r="BX17" s="99"/>
      <c r="BY17" s="99"/>
    </row>
    <row r="18" spans="14:77" ht="15" customHeight="1">
      <c r="Y18" s="107">
        <v>0</v>
      </c>
      <c r="AA18" s="108">
        <v>0</v>
      </c>
      <c r="AB18" s="103"/>
      <c r="AD18" s="107">
        <f t="shared" si="0"/>
        <v>0.59384698026266636</v>
      </c>
      <c r="AF18" s="108">
        <f t="shared" si="3"/>
        <v>0.73056825745056042</v>
      </c>
      <c r="AH18" s="107">
        <f t="shared" si="1"/>
        <v>0</v>
      </c>
      <c r="AJ18" s="108">
        <f t="shared" si="4"/>
        <v>1.0982090745569282</v>
      </c>
      <c r="AK18" s="99"/>
      <c r="AL18" s="107">
        <f t="shared" si="2"/>
        <v>0.65028716918356233</v>
      </c>
      <c r="AM18" s="99"/>
      <c r="AN18" s="108">
        <f t="shared" si="5"/>
        <v>0.96371448114230007</v>
      </c>
      <c r="AY18" s="99"/>
      <c r="AZ18" s="99"/>
      <c r="BA18" s="99"/>
      <c r="BB18" s="106"/>
      <c r="BC18" s="106" t="s">
        <v>166</v>
      </c>
      <c r="BD18" s="106"/>
      <c r="BE18" s="110"/>
      <c r="BF18" s="107">
        <v>0</v>
      </c>
      <c r="BG18" s="99"/>
      <c r="BH18" s="108">
        <v>0</v>
      </c>
      <c r="BI18" s="109" t="s">
        <v>168</v>
      </c>
      <c r="BK18" s="107">
        <f>BH48</f>
        <v>0.59447390417919332</v>
      </c>
      <c r="BL18" s="99"/>
      <c r="BM18" s="108">
        <f>BH37</f>
        <v>0.81132458790382456</v>
      </c>
      <c r="BN18" s="99"/>
      <c r="BO18" s="107" cm="1">
        <f t="array" ref="BO18:BO19">BM48:BM49</f>
        <v>0.22505495182183813</v>
      </c>
      <c r="BP18" s="99"/>
      <c r="BQ18" s="108">
        <f>BM37</f>
        <v>0.24840972733094324</v>
      </c>
      <c r="BR18" s="99"/>
      <c r="BS18" s="107" cm="1">
        <f t="array" ref="BS18:BS19">BQ48:BQ49</f>
        <v>0.27497483069259815</v>
      </c>
      <c r="BT18" s="99"/>
      <c r="BU18" s="108">
        <f>BQ37</f>
        <v>0.47787471362878242</v>
      </c>
      <c r="BW18" s="107" cm="1">
        <f t="array" ref="BW18:BW19">BU48:BU49</f>
        <v>0.26753045251295948</v>
      </c>
      <c r="BX18" s="99"/>
      <c r="BY18" s="108">
        <f>BU37</f>
        <v>0.38941290052064659</v>
      </c>
    </row>
    <row r="19" spans="14:77" ht="15" customHeight="1">
      <c r="Y19" s="107">
        <v>0</v>
      </c>
      <c r="AA19" s="108">
        <v>0</v>
      </c>
      <c r="AB19" s="103"/>
      <c r="AD19" s="107">
        <f t="shared" si="0"/>
        <v>-6.9794787318398652E-2</v>
      </c>
      <c r="AF19" s="108">
        <f t="shared" si="3"/>
        <v>-0.6708099071708693</v>
      </c>
      <c r="AH19" s="107">
        <f t="shared" si="1"/>
        <v>-8.3197720612811263E-2</v>
      </c>
      <c r="AJ19" s="108">
        <f>AF54</f>
        <v>-0.53520754894663813</v>
      </c>
      <c r="AK19" s="99"/>
      <c r="AL19" s="107">
        <f t="shared" si="2"/>
        <v>-1.5698250013832442E-3</v>
      </c>
      <c r="AM19" s="99"/>
      <c r="AN19" s="108">
        <f t="shared" si="5"/>
        <v>-0.22896343640976885</v>
      </c>
      <c r="AY19" s="99"/>
      <c r="AZ19" s="99"/>
      <c r="BA19" s="99"/>
      <c r="BB19" s="106"/>
      <c r="BC19" s="106" t="s">
        <v>167</v>
      </c>
      <c r="BD19" s="106"/>
      <c r="BE19" s="99"/>
      <c r="BF19" s="107">
        <v>0</v>
      </c>
      <c r="BG19" s="99"/>
      <c r="BH19" s="108">
        <v>0</v>
      </c>
      <c r="BI19" s="103"/>
      <c r="BK19" s="107">
        <f>BH49</f>
        <v>0.12782538489862563</v>
      </c>
      <c r="BL19" s="99"/>
      <c r="BM19" s="108">
        <f>BH38</f>
        <v>0.13110744424010537</v>
      </c>
      <c r="BN19" s="99"/>
      <c r="BO19" s="107">
        <v>-0.41677713531090643</v>
      </c>
      <c r="BP19" s="99"/>
      <c r="BQ19" s="108">
        <f>BM38</f>
        <v>-0.46560221514762518</v>
      </c>
      <c r="BR19" s="99"/>
      <c r="BS19" s="107">
        <v>-0.14853106988722134</v>
      </c>
      <c r="BT19" s="99"/>
      <c r="BU19" s="108">
        <f>BQ38</f>
        <v>-0.15115214338549346</v>
      </c>
      <c r="BW19" s="107">
        <v>-9.5721502173752721E-2</v>
      </c>
      <c r="BX19" s="99"/>
      <c r="BY19" s="108">
        <f>BU38</f>
        <v>-9.7746521086541763E-2</v>
      </c>
    </row>
    <row r="20" spans="14:77" ht="15" customHeight="1">
      <c r="Y20" s="99">
        <v>1</v>
      </c>
      <c r="AB20" s="103"/>
      <c r="AD20" s="99">
        <v>1</v>
      </c>
      <c r="AH20" s="99">
        <v>1</v>
      </c>
      <c r="AK20" s="99"/>
      <c r="AL20" s="99">
        <v>1</v>
      </c>
      <c r="AM20" s="99"/>
      <c r="AY20" s="99"/>
      <c r="AZ20" s="99"/>
      <c r="BA20" s="99"/>
      <c r="BB20" s="99"/>
      <c r="BC20" s="99"/>
      <c r="BD20" s="99"/>
      <c r="BE20" s="99"/>
      <c r="BF20" s="99">
        <v>1</v>
      </c>
      <c r="BG20" s="99"/>
      <c r="BH20" s="99"/>
      <c r="BI20" s="103"/>
      <c r="BK20" s="99">
        <v>1</v>
      </c>
      <c r="BL20" s="99"/>
      <c r="BM20" s="99"/>
      <c r="BN20" s="99"/>
      <c r="BO20" s="99">
        <v>1</v>
      </c>
      <c r="BP20" s="99"/>
      <c r="BQ20" s="99"/>
      <c r="BR20" s="99"/>
      <c r="BS20" s="99">
        <v>1</v>
      </c>
      <c r="BT20" s="99"/>
      <c r="BU20" s="99"/>
      <c r="BW20" s="99">
        <v>1</v>
      </c>
      <c r="BX20" s="99"/>
      <c r="BY20" s="99"/>
    </row>
    <row r="21" spans="14:77" ht="15" customHeight="1">
      <c r="Y21" s="98" t="s">
        <v>169</v>
      </c>
      <c r="AA21" s="111" t="s">
        <v>170</v>
      </c>
      <c r="AB21" s="103"/>
      <c r="AD21" s="98" t="s">
        <v>169</v>
      </c>
      <c r="AF21" s="111" t="s">
        <v>170</v>
      </c>
      <c r="AH21" s="98" t="s">
        <v>169</v>
      </c>
      <c r="AJ21" s="111" t="s">
        <v>170</v>
      </c>
      <c r="AK21" s="99"/>
      <c r="AL21" s="98" t="s">
        <v>169</v>
      </c>
      <c r="AM21" s="99"/>
      <c r="AN21" s="111" t="s">
        <v>170</v>
      </c>
      <c r="AW21" s="99"/>
      <c r="AX21" s="99"/>
      <c r="BA21" s="99"/>
      <c r="BB21" s="99"/>
      <c r="BC21" s="99"/>
      <c r="BD21" s="99"/>
      <c r="BE21" s="99"/>
      <c r="BF21" s="98" t="s">
        <v>169</v>
      </c>
      <c r="BG21" s="99"/>
      <c r="BH21" s="111" t="s">
        <v>170</v>
      </c>
      <c r="BI21" s="103"/>
      <c r="BK21" s="98" t="s">
        <v>169</v>
      </c>
      <c r="BL21" s="99"/>
      <c r="BM21" s="111" t="s">
        <v>170</v>
      </c>
      <c r="BN21" s="99"/>
      <c r="BO21" s="98" t="s">
        <v>169</v>
      </c>
      <c r="BP21" s="99"/>
      <c r="BQ21" s="111" t="s">
        <v>170</v>
      </c>
      <c r="BR21" s="99"/>
      <c r="BS21" s="98" t="s">
        <v>169</v>
      </c>
      <c r="BT21" s="99"/>
      <c r="BU21" s="111" t="s">
        <v>170</v>
      </c>
      <c r="BW21" s="98" t="s">
        <v>169</v>
      </c>
      <c r="BX21" s="99"/>
      <c r="BY21" s="111" t="s">
        <v>170</v>
      </c>
    </row>
    <row r="22" spans="14:77" ht="15" customHeight="1" thickBot="1">
      <c r="N22" s="103"/>
      <c r="O22" s="99"/>
      <c r="P22" s="99"/>
      <c r="W22" s="103"/>
      <c r="Z22" s="112" t="s">
        <v>171</v>
      </c>
      <c r="AE22" s="112" t="s">
        <v>171</v>
      </c>
      <c r="AI22" s="112" t="s">
        <v>171</v>
      </c>
      <c r="AK22" s="99"/>
      <c r="AM22" s="112" t="s">
        <v>171</v>
      </c>
      <c r="AV22" s="103"/>
      <c r="AW22" s="99"/>
      <c r="BA22" s="99"/>
      <c r="BB22" s="99"/>
      <c r="BC22" s="99"/>
      <c r="BD22" s="103"/>
      <c r="BE22" s="99"/>
      <c r="BF22" s="99"/>
      <c r="BG22" s="112" t="s">
        <v>171</v>
      </c>
      <c r="BH22" s="99"/>
      <c r="BI22" s="99" t="s">
        <v>172</v>
      </c>
      <c r="BK22" s="99"/>
      <c r="BL22" s="112" t="s">
        <v>171</v>
      </c>
      <c r="BM22" s="99"/>
      <c r="BN22" s="99"/>
      <c r="BO22" s="99"/>
      <c r="BP22" s="112" t="s">
        <v>171</v>
      </c>
      <c r="BQ22" s="99"/>
      <c r="BR22" s="99"/>
      <c r="BS22" s="99"/>
      <c r="BT22" s="112" t="s">
        <v>171</v>
      </c>
      <c r="BU22" s="99"/>
      <c r="BW22" s="99"/>
      <c r="BX22" s="112" t="s">
        <v>171</v>
      </c>
      <c r="BY22" s="99"/>
    </row>
    <row r="23" spans="14:77" ht="15" customHeight="1">
      <c r="N23" s="113">
        <v>0</v>
      </c>
      <c r="O23" s="114">
        <v>-1</v>
      </c>
      <c r="P23" s="114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5">
        <v>-2</v>
      </c>
      <c r="W23" s="116">
        <v>0</v>
      </c>
      <c r="X23" s="98" t="s">
        <v>173</v>
      </c>
      <c r="Y23" s="117" cm="1">
        <f t="array" ref="Y23">MMULT($N23:$W23,Y$11:Y$20)</f>
        <v>-2</v>
      </c>
      <c r="Z23" s="98" t="s">
        <v>174</v>
      </c>
      <c r="AA23" s="117">
        <f t="shared" ref="AA23:AA28" si="6">1/(1+EXP(-Y23))</f>
        <v>0.11920292202211755</v>
      </c>
      <c r="AB23" s="99" t="s">
        <v>172</v>
      </c>
      <c r="AD23" s="117" cm="1">
        <f t="array" ref="AD23">MMULT($N23:$W23,AD$11:AD$20)</f>
        <v>-0.86041042536320267</v>
      </c>
      <c r="AE23" s="98" t="s">
        <v>174</v>
      </c>
      <c r="AF23" s="117">
        <f>1/(1+EXP(-AD23))</f>
        <v>0.29725360316745364</v>
      </c>
      <c r="AH23" s="117" cm="1">
        <f t="array" ref="AH23">MMULT($N23:$W23,AH$11:AH$20)</f>
        <v>1.1663954412256226</v>
      </c>
      <c r="AI23" s="98" t="s">
        <v>174</v>
      </c>
      <c r="AJ23" s="117">
        <f>1/(1+EXP(-AH23))</f>
        <v>0.76249285690378099</v>
      </c>
      <c r="AK23" s="99"/>
      <c r="AL23" s="117" cm="1">
        <f t="array" ref="AL23">MMULT($N23:$W23,AL$11:AL$20)</f>
        <v>3.1396500027664883E-3</v>
      </c>
      <c r="AM23" s="98" t="s">
        <v>174</v>
      </c>
      <c r="AN23" s="117">
        <f t="shared" ref="AN23:AN28" si="7">1/(1+EXP(-AL23))</f>
        <v>0.50078491185592566</v>
      </c>
      <c r="AV23" s="113">
        <v>0</v>
      </c>
      <c r="AW23" s="114">
        <v>-1</v>
      </c>
      <c r="AX23" s="114">
        <v>-1</v>
      </c>
      <c r="AY23" s="114">
        <v>-1</v>
      </c>
      <c r="AZ23" s="114">
        <v>-1</v>
      </c>
      <c r="BA23" s="114">
        <v>0</v>
      </c>
      <c r="BB23" s="115">
        <v>0</v>
      </c>
      <c r="BC23" s="115">
        <v>-2</v>
      </c>
      <c r="BD23" s="116">
        <v>0</v>
      </c>
      <c r="BE23" s="98" t="s">
        <v>173</v>
      </c>
      <c r="BF23" s="117" cm="1">
        <f t="array" ref="BF23:BF24">MMULT($AV23:$BD24,BF12:BF20)</f>
        <v>-1.3070363146853861</v>
      </c>
      <c r="BG23" s="98" t="s">
        <v>174</v>
      </c>
      <c r="BH23" s="117">
        <f>1/(1+EXP(-BF23))</f>
        <v>0.21298319849673092</v>
      </c>
      <c r="BI23" s="99" t="s">
        <v>175</v>
      </c>
      <c r="BK23" s="117" cm="1">
        <f t="array" ref="BK23:BK24">MMULT($BB23:$BD24,BK18:BK20)</f>
        <v>-0.25565076979725126</v>
      </c>
      <c r="BL23" s="98" t="s">
        <v>174</v>
      </c>
      <c r="BM23" s="117">
        <f>1/(1+EXP(-BK23))</f>
        <v>0.43643314426738705</v>
      </c>
      <c r="BN23" s="99"/>
      <c r="BO23" s="117" cm="1">
        <f t="array" ref="BO23:BO24">MMULT($BB23:$BD24,BO18:BO20)</f>
        <v>0.83355427062181287</v>
      </c>
      <c r="BP23" s="98" t="s">
        <v>174</v>
      </c>
      <c r="BQ23" s="117">
        <f>1/(1+EXP(-BO23))</f>
        <v>0.69710593673954857</v>
      </c>
      <c r="BR23" s="99"/>
      <c r="BS23" s="117" cm="1">
        <f t="array" ref="BS23:BS24">MMULT($BB23:$BD24,BS18:BS20)</f>
        <v>0.29706213977444268</v>
      </c>
      <c r="BT23" s="98" t="s">
        <v>174</v>
      </c>
      <c r="BU23" s="117">
        <f>1/(1+EXP(-BS23))</f>
        <v>0.57372417587521329</v>
      </c>
      <c r="BW23" s="117" cm="1">
        <f t="array" ref="BW23:BW24">MMULT($BB23:$BD24,BW18:BW20)</f>
        <v>0.19144300434750544</v>
      </c>
      <c r="BX23" s="98" t="s">
        <v>174</v>
      </c>
      <c r="BY23" s="117">
        <f>1/(1+EXP(-BW23))</f>
        <v>0.54771510844869253</v>
      </c>
    </row>
    <row r="24" spans="14:77" ht="15" customHeight="1" thickBot="1">
      <c r="N24" s="118">
        <v>1</v>
      </c>
      <c r="O24" s="119">
        <v>0</v>
      </c>
      <c r="P24" s="119">
        <v>1</v>
      </c>
      <c r="Q24" s="107">
        <v>0</v>
      </c>
      <c r="R24" s="107">
        <v>0</v>
      </c>
      <c r="S24" s="107">
        <v>1</v>
      </c>
      <c r="T24" s="107">
        <v>1</v>
      </c>
      <c r="U24" s="107">
        <v>1</v>
      </c>
      <c r="V24" s="107">
        <v>1</v>
      </c>
      <c r="W24" s="120">
        <v>-1</v>
      </c>
      <c r="X24" s="98" t="s">
        <v>173</v>
      </c>
      <c r="Y24" s="117" cm="1">
        <f t="array" ref="Y24">MMULT($N24:$W24,Y$11:Y$20)</f>
        <v>1</v>
      </c>
      <c r="Z24" s="98" t="s">
        <v>174</v>
      </c>
      <c r="AA24" s="117">
        <f t="shared" si="6"/>
        <v>0.7310585786300049</v>
      </c>
      <c r="AB24" s="99" t="s">
        <v>175</v>
      </c>
      <c r="AD24" s="117" cm="1">
        <f t="array" ref="AD24">MMULT($N24:$W24,AD$11:AD$20)</f>
        <v>1.0083345940356865</v>
      </c>
      <c r="AE24" s="98" t="s">
        <v>174</v>
      </c>
      <c r="AF24" s="117">
        <f t="shared" ref="AF24:AF27" si="8">1/(1+EXP(-AD24))</f>
        <v>0.73269410015472292</v>
      </c>
      <c r="AH24" s="117" cm="1">
        <f t="array" ref="AH24">MMULT($N24:$W24,AH$11:AH$20)</f>
        <v>1.4458709842065454</v>
      </c>
      <c r="AI24" s="98" t="s">
        <v>174</v>
      </c>
      <c r="AJ24" s="117">
        <f t="shared" ref="AJ24:AJ28" si="9">1/(1+EXP(-AH24))</f>
        <v>0.8093621609269217</v>
      </c>
      <c r="AK24" s="99"/>
      <c r="AL24" s="117" cm="1">
        <f t="array" ref="AL24">MMULT($N24:$W24,AL$11:AL$20)</f>
        <v>0.14370749589309106</v>
      </c>
      <c r="AM24" s="98" t="s">
        <v>174</v>
      </c>
      <c r="AN24" s="117">
        <f t="shared" si="7"/>
        <v>0.53586517171250547</v>
      </c>
      <c r="AV24" s="121">
        <v>-2</v>
      </c>
      <c r="AW24" s="122">
        <v>0</v>
      </c>
      <c r="AX24" s="122">
        <v>0</v>
      </c>
      <c r="AY24" s="122">
        <v>0</v>
      </c>
      <c r="AZ24" s="122">
        <v>0</v>
      </c>
      <c r="BA24" s="122">
        <v>-2</v>
      </c>
      <c r="BB24" s="123">
        <v>-2</v>
      </c>
      <c r="BC24" s="123">
        <v>0</v>
      </c>
      <c r="BD24" s="124">
        <v>0</v>
      </c>
      <c r="BE24" s="98" t="s">
        <v>173</v>
      </c>
      <c r="BF24" s="117">
        <v>-1.663689879083988</v>
      </c>
      <c r="BG24" s="98" t="s">
        <v>174</v>
      </c>
      <c r="BH24" s="117">
        <f>1/(1+EXP(-BF24))</f>
        <v>0.15926729620843522</v>
      </c>
      <c r="BI24" s="103"/>
      <c r="BK24" s="117">
        <v>-1.1889478083583866</v>
      </c>
      <c r="BL24" s="98" t="s">
        <v>174</v>
      </c>
      <c r="BM24" s="117">
        <f>1/(1+EXP(-BK24))</f>
        <v>0.23344717222329134</v>
      </c>
      <c r="BN24" s="99"/>
      <c r="BO24" s="117">
        <v>-0.45010990364367626</v>
      </c>
      <c r="BP24" s="98" t="s">
        <v>174</v>
      </c>
      <c r="BQ24" s="117">
        <f>1/(1+EXP(-BO24))</f>
        <v>0.38933463579252836</v>
      </c>
      <c r="BR24" s="99"/>
      <c r="BS24" s="117">
        <v>-0.5499496613851963</v>
      </c>
      <c r="BT24" s="98" t="s">
        <v>174</v>
      </c>
      <c r="BU24" s="117">
        <f>1/(1+EXP(-BS24))</f>
        <v>0.36587608801143973</v>
      </c>
      <c r="BW24" s="117">
        <v>-0.53506090502591896</v>
      </c>
      <c r="BX24" s="98" t="s">
        <v>174</v>
      </c>
      <c r="BY24" s="117">
        <f>1/(1+EXP(-BW24))</f>
        <v>0.36933728779549119</v>
      </c>
    </row>
    <row r="25" spans="14:77" ht="15" customHeight="1">
      <c r="N25" s="118">
        <v>1</v>
      </c>
      <c r="O25" s="119">
        <v>1</v>
      </c>
      <c r="P25" s="119">
        <v>1</v>
      </c>
      <c r="Q25" s="107">
        <v>0</v>
      </c>
      <c r="R25" s="107">
        <v>-2</v>
      </c>
      <c r="S25" s="107">
        <v>0</v>
      </c>
      <c r="T25" s="107">
        <v>1</v>
      </c>
      <c r="U25" s="107">
        <v>0</v>
      </c>
      <c r="V25" s="107">
        <v>1</v>
      </c>
      <c r="W25" s="120">
        <v>1</v>
      </c>
      <c r="X25" s="98" t="s">
        <v>173</v>
      </c>
      <c r="Y25" s="117" cm="1">
        <f t="array" ref="Y25">MMULT($N25:$W25,Y$11:Y$20)</f>
        <v>5</v>
      </c>
      <c r="Z25" s="98" t="s">
        <v>174</v>
      </c>
      <c r="AA25" s="117">
        <f t="shared" si="6"/>
        <v>0.99330714907571527</v>
      </c>
      <c r="AD25" s="117" cm="1">
        <f t="array" ref="AD25">MMULT($N25:$W25,AD$11:AD$20)</f>
        <v>3.9302052126816012</v>
      </c>
      <c r="AE25" s="98" t="s">
        <v>174</v>
      </c>
      <c r="AF25" s="117">
        <f t="shared" si="8"/>
        <v>0.98073864429145485</v>
      </c>
      <c r="AH25" s="117" cm="1">
        <f t="array" ref="AH25">MMULT($N25:$W25,AH$11:AH$20)</f>
        <v>3.4062040329261438</v>
      </c>
      <c r="AI25" s="98" t="s">
        <v>174</v>
      </c>
      <c r="AJ25" s="117">
        <f t="shared" si="9"/>
        <v>0.96789786504373521</v>
      </c>
      <c r="AK25" s="99"/>
      <c r="AL25" s="117" cm="1">
        <f t="array" ref="AL25">MMULT($N25:$W25,AL$11:AL$20)</f>
        <v>2.9502872987018995</v>
      </c>
      <c r="AM25" s="98" t="s">
        <v>174</v>
      </c>
      <c r="AN25" s="117">
        <f t="shared" si="7"/>
        <v>0.95027706522355149</v>
      </c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W25" s="99"/>
      <c r="BX25" s="99"/>
      <c r="BY25" s="99"/>
    </row>
    <row r="26" spans="14:77" ht="15" customHeight="1">
      <c r="N26" s="118">
        <v>0</v>
      </c>
      <c r="O26" s="119">
        <v>1</v>
      </c>
      <c r="P26" s="119">
        <v>0</v>
      </c>
      <c r="Q26" s="107">
        <v>1</v>
      </c>
      <c r="R26" s="107">
        <v>0</v>
      </c>
      <c r="S26" s="107">
        <v>0</v>
      </c>
      <c r="T26" s="107">
        <v>0</v>
      </c>
      <c r="U26" s="107">
        <v>1</v>
      </c>
      <c r="V26" s="107">
        <v>0</v>
      </c>
      <c r="W26" s="120">
        <v>0</v>
      </c>
      <c r="X26" s="98" t="s">
        <v>173</v>
      </c>
      <c r="Y26" s="117" cm="1">
        <f t="array" ref="Y26">MMULT($N26:$W26,Y$11:Y$20)</f>
        <v>2</v>
      </c>
      <c r="Z26" s="98" t="s">
        <v>174</v>
      </c>
      <c r="AA26" s="117">
        <f t="shared" si="6"/>
        <v>0.88079707797788231</v>
      </c>
      <c r="AD26" s="117" cm="1">
        <f t="array" ref="AD26">MMULT($N26:$W26,AD$11:AD$20)</f>
        <v>2.1384923740091089</v>
      </c>
      <c r="AE26" s="98" t="s">
        <v>174</v>
      </c>
      <c r="AF26" s="117">
        <f t="shared" si="8"/>
        <v>0.89458852605647843</v>
      </c>
      <c r="AH26" s="117" cm="1">
        <f t="array" ref="AH26">MMULT($N26:$W26,AH$11:AH$20)</f>
        <v>-0.27184908405615804</v>
      </c>
      <c r="AI26" s="98" t="s">
        <v>174</v>
      </c>
      <c r="AJ26" s="117">
        <f t="shared" si="9"/>
        <v>0.43245320403376641</v>
      </c>
      <c r="AK26" s="99"/>
      <c r="AL26" s="117" cm="1">
        <f t="array" ref="AL26">MMULT($N26:$W26,AL$11:AL$20)</f>
        <v>0.70136595577005101</v>
      </c>
      <c r="AM26" s="98" t="s">
        <v>174</v>
      </c>
      <c r="AN26" s="117">
        <f t="shared" si="7"/>
        <v>0.66849055253978551</v>
      </c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111" t="s">
        <v>176</v>
      </c>
      <c r="BI26" s="99"/>
      <c r="BK26" s="99"/>
      <c r="BL26" s="99"/>
      <c r="BM26" s="111" t="s">
        <v>176</v>
      </c>
      <c r="BN26" s="99"/>
      <c r="BO26" s="99"/>
      <c r="BP26" s="99"/>
      <c r="BQ26" s="111" t="s">
        <v>176</v>
      </c>
      <c r="BR26" s="99"/>
      <c r="BS26" s="99"/>
      <c r="BT26" s="99"/>
      <c r="BU26" s="111" t="s">
        <v>176</v>
      </c>
      <c r="BW26" s="99"/>
      <c r="BX26" s="99"/>
      <c r="BY26" s="111" t="s">
        <v>176</v>
      </c>
    </row>
    <row r="27" spans="14:77" ht="15" customHeight="1" thickBot="1">
      <c r="N27" s="125">
        <v>1</v>
      </c>
      <c r="O27" s="126">
        <v>0</v>
      </c>
      <c r="P27" s="126">
        <v>1</v>
      </c>
      <c r="Q27" s="127">
        <v>1</v>
      </c>
      <c r="R27" s="127">
        <v>0</v>
      </c>
      <c r="S27" s="127">
        <v>1</v>
      </c>
      <c r="T27" s="127">
        <v>0</v>
      </c>
      <c r="U27" s="127">
        <v>1</v>
      </c>
      <c r="V27" s="127">
        <v>1</v>
      </c>
      <c r="W27" s="128">
        <v>-2</v>
      </c>
      <c r="X27" s="98" t="s">
        <v>173</v>
      </c>
      <c r="Y27" s="117" cm="1">
        <f t="array" ref="Y27">MMULT($N27:$W27,Y$11:Y$20)</f>
        <v>0</v>
      </c>
      <c r="Z27" s="98" t="s">
        <v>174</v>
      </c>
      <c r="AA27" s="117">
        <f t="shared" si="6"/>
        <v>0.5</v>
      </c>
      <c r="AD27" s="117" cm="1">
        <f t="array" ref="AD27">MMULT($N27:$W27,AD$11:AD$20)</f>
        <v>0.55297998778212909</v>
      </c>
      <c r="AE27" s="98" t="s">
        <v>174</v>
      </c>
      <c r="AF27" s="117">
        <f t="shared" si="8"/>
        <v>0.63482669419209647</v>
      </c>
      <c r="AH27" s="117" cm="1">
        <f t="array" ref="AH27">MMULT($N27:$W27,AH$11:AH$20)</f>
        <v>1.4930301475337453</v>
      </c>
      <c r="AI27" s="98" t="s">
        <v>174</v>
      </c>
      <c r="AJ27" s="117">
        <f t="shared" si="9"/>
        <v>0.8165326456073797</v>
      </c>
      <c r="AK27" s="99"/>
      <c r="AL27" s="117" cm="1">
        <f t="array" ref="AL27">MMULT($N27:$W27,AL$11:AL$20)</f>
        <v>-1.0762554089177301</v>
      </c>
      <c r="AM27" s="98" t="s">
        <v>174</v>
      </c>
      <c r="AN27" s="117">
        <f t="shared" si="7"/>
        <v>0.25421529961350908</v>
      </c>
      <c r="AV27" s="103"/>
      <c r="AW27" s="99"/>
      <c r="AX27" s="99"/>
      <c r="AY27" s="99"/>
      <c r="AZ27" s="99"/>
      <c r="BA27" s="99"/>
      <c r="BB27" s="99"/>
      <c r="BC27" s="99"/>
      <c r="BD27" s="103"/>
      <c r="BE27" s="99"/>
      <c r="BF27" s="99"/>
      <c r="BG27" s="99" t="s">
        <v>177</v>
      </c>
      <c r="BH27" s="99"/>
      <c r="BI27" s="99" t="s">
        <v>178</v>
      </c>
      <c r="BK27" s="99"/>
      <c r="BL27" s="99" t="s">
        <v>177</v>
      </c>
      <c r="BM27" s="99"/>
      <c r="BN27" s="99"/>
      <c r="BO27" s="99"/>
      <c r="BP27" s="99" t="s">
        <v>177</v>
      </c>
      <c r="BQ27" s="99"/>
      <c r="BR27" s="99"/>
      <c r="BS27" s="99"/>
      <c r="BT27" s="99" t="s">
        <v>177</v>
      </c>
      <c r="BU27" s="99"/>
      <c r="BW27" s="99"/>
      <c r="BX27" s="99" t="s">
        <v>177</v>
      </c>
      <c r="BY27" s="99"/>
    </row>
    <row r="28" spans="14:77" ht="15" customHeight="1" thickBot="1">
      <c r="N28" s="121">
        <v>-2</v>
      </c>
      <c r="O28" s="122">
        <v>0</v>
      </c>
      <c r="P28" s="122">
        <v>-2</v>
      </c>
      <c r="Q28" s="123">
        <v>1</v>
      </c>
      <c r="R28" s="123">
        <v>1</v>
      </c>
      <c r="S28" s="123">
        <v>0</v>
      </c>
      <c r="T28" s="123">
        <v>1</v>
      </c>
      <c r="U28" s="123">
        <v>1</v>
      </c>
      <c r="V28" s="123">
        <v>0</v>
      </c>
      <c r="W28" s="124">
        <v>0</v>
      </c>
      <c r="X28" s="98" t="s">
        <v>173</v>
      </c>
      <c r="Y28" s="117" cm="1">
        <f t="array" ref="Y28">MMULT($N28:$W28,Y$11:Y$20)</f>
        <v>-4</v>
      </c>
      <c r="Z28" s="98" t="s">
        <v>174</v>
      </c>
      <c r="AA28" s="117">
        <f t="shared" si="6"/>
        <v>1.7986209962091559E-2</v>
      </c>
      <c r="AB28" s="103"/>
      <c r="AD28" s="117" cm="1">
        <f t="array" ref="AD28">MMULT($N28:$W28,AD$11:AD$20)</f>
        <v>-2.8615076259908911</v>
      </c>
      <c r="AE28" s="98" t="s">
        <v>174</v>
      </c>
      <c r="AF28" s="117">
        <f>1/(1+EXP(-AD28))</f>
        <v>5.4089512674203026E-2</v>
      </c>
      <c r="AH28" s="117" cm="1">
        <f t="array" ref="AH28">MMULT($N28:$W28,AH$11:AH$20)</f>
        <v>-5.9950623319006722</v>
      </c>
      <c r="AI28" s="98" t="s">
        <v>174</v>
      </c>
      <c r="AJ28" s="117">
        <f t="shared" si="9"/>
        <v>2.4848319284494552E-3</v>
      </c>
      <c r="AK28" s="99"/>
      <c r="AL28" s="117" cm="1">
        <f t="array" ref="AL28">MMULT($N28:$W28,AL$11:AL$20)</f>
        <v>-1.3680000689856255</v>
      </c>
      <c r="AM28" s="98" t="s">
        <v>174</v>
      </c>
      <c r="AN28" s="117">
        <f t="shared" si="7"/>
        <v>0.20294315755221753</v>
      </c>
      <c r="AV28" s="113">
        <v>0</v>
      </c>
      <c r="AW28" s="114">
        <v>1</v>
      </c>
      <c r="AX28" s="114">
        <v>1</v>
      </c>
      <c r="AY28" s="114">
        <v>1</v>
      </c>
      <c r="AZ28" s="114">
        <v>1</v>
      </c>
      <c r="BA28" s="114">
        <v>0</v>
      </c>
      <c r="BB28" s="115">
        <v>0</v>
      </c>
      <c r="BC28" s="115">
        <v>-1</v>
      </c>
      <c r="BD28" s="116">
        <v>0</v>
      </c>
      <c r="BE28" s="98" t="s">
        <v>173</v>
      </c>
      <c r="BF28" s="117" cm="1">
        <f t="array" ref="BF28:BF29">MMULT($AV28:$BD29,BF12:BF20)</f>
        <v>1.3070363146853861</v>
      </c>
      <c r="BG28" s="98" t="s">
        <v>174</v>
      </c>
      <c r="BH28" s="117">
        <f>TANH(BF28)</f>
        <v>0.86352359390818523</v>
      </c>
      <c r="BI28" s="99" t="s">
        <v>166</v>
      </c>
      <c r="BK28" s="117" cm="1">
        <f t="array" ref="BK28:BK29">MMULT($BB28:$BD29,BK18:BK20)</f>
        <v>-0.12782538489862563</v>
      </c>
      <c r="BL28" s="98" t="s">
        <v>174</v>
      </c>
      <c r="BM28" s="117">
        <f>TANH(BK28)</f>
        <v>-0.12713371146522595</v>
      </c>
      <c r="BN28" s="99"/>
      <c r="BO28" s="117" cm="1">
        <f t="array" ref="BO28:BO29">MMULT($BB28:$BD29,BO18:BO20)</f>
        <v>0.41677713531090643</v>
      </c>
      <c r="BP28" s="98" t="s">
        <v>174</v>
      </c>
      <c r="BQ28" s="117">
        <f>TANH(BO28)</f>
        <v>0.39421187347909714</v>
      </c>
      <c r="BR28" s="99"/>
      <c r="BS28" s="117" cm="1">
        <f t="array" ref="BS28:BS29">MMULT($BB28:$BD29,BS18:BS20)</f>
        <v>0.14853106988722134</v>
      </c>
      <c r="BT28" s="98" t="s">
        <v>174</v>
      </c>
      <c r="BU28" s="117">
        <f>TANH(BS28)</f>
        <v>0.14744835175042648</v>
      </c>
      <c r="BW28" s="117" cm="1">
        <f t="array" ref="BW28:BW29">MMULT($BB28:$BD29,BW18:BW20)</f>
        <v>9.5721502173752721E-2</v>
      </c>
      <c r="BX28" s="98" t="s">
        <v>174</v>
      </c>
      <c r="BY28" s="117">
        <f>TANH(BW28)</f>
        <v>9.5430216897384915E-2</v>
      </c>
    </row>
    <row r="29" spans="14:77" ht="15" customHeight="1" thickBot="1">
      <c r="AK29" s="99"/>
      <c r="AL29" s="99"/>
      <c r="AM29" s="99"/>
      <c r="AV29" s="121">
        <v>-1</v>
      </c>
      <c r="AW29" s="122">
        <v>0</v>
      </c>
      <c r="AX29" s="122">
        <v>0</v>
      </c>
      <c r="AY29" s="122">
        <v>0</v>
      </c>
      <c r="AZ29" s="122">
        <v>0</v>
      </c>
      <c r="BA29" s="122">
        <v>-1</v>
      </c>
      <c r="BB29" s="123">
        <v>-4</v>
      </c>
      <c r="BC29" s="123">
        <v>0</v>
      </c>
      <c r="BD29" s="124">
        <v>1</v>
      </c>
      <c r="BE29" s="98" t="s">
        <v>173</v>
      </c>
      <c r="BF29" s="117">
        <v>0.16815506045800599</v>
      </c>
      <c r="BG29" s="98" t="s">
        <v>174</v>
      </c>
      <c r="BH29" s="117">
        <f>TANH(BF29)</f>
        <v>0.16658785935659692</v>
      </c>
      <c r="BI29" s="103"/>
      <c r="BK29" s="117">
        <v>-1.3778956167167733</v>
      </c>
      <c r="BL29" s="98" t="s">
        <v>174</v>
      </c>
      <c r="BM29" s="117">
        <f>TANH(BK29)</f>
        <v>-0.88047916980115903</v>
      </c>
      <c r="BN29" s="99"/>
      <c r="BO29" s="117">
        <v>9.9780192712647486E-2</v>
      </c>
      <c r="BP29" s="98" t="s">
        <v>174</v>
      </c>
      <c r="BQ29" s="117">
        <f>TANH(BO29)</f>
        <v>9.9450366075018198E-2</v>
      </c>
      <c r="BR29" s="99"/>
      <c r="BS29" s="117">
        <v>-9.9899322770392596E-2</v>
      </c>
      <c r="BT29" s="98" t="s">
        <v>174</v>
      </c>
      <c r="BU29" s="117">
        <f>TANH(BS29)</f>
        <v>-9.9568316493802364E-2</v>
      </c>
      <c r="BW29" s="117">
        <v>-7.0121810051837929E-2</v>
      </c>
      <c r="BX29" s="98" t="s">
        <v>174</v>
      </c>
      <c r="BY29" s="117">
        <f>TANH(BW29)</f>
        <v>-7.0007104410914386E-2</v>
      </c>
    </row>
    <row r="30" spans="14:77" ht="15" customHeight="1">
      <c r="AA30" s="111" t="s">
        <v>176</v>
      </c>
      <c r="AF30" s="111" t="s">
        <v>176</v>
      </c>
      <c r="AJ30" s="111" t="s">
        <v>176</v>
      </c>
      <c r="AK30" s="99"/>
      <c r="AL30" s="99"/>
      <c r="AM30" s="99"/>
      <c r="AN30" s="111" t="s">
        <v>176</v>
      </c>
      <c r="BE30" s="98"/>
      <c r="BF30" s="99"/>
      <c r="BG30" s="98"/>
      <c r="BH30" s="99"/>
      <c r="BI30" s="103"/>
      <c r="BK30" s="99"/>
      <c r="BL30" s="98"/>
      <c r="BM30" s="99"/>
      <c r="BN30" s="99"/>
      <c r="BO30" s="99"/>
      <c r="BP30" s="98"/>
      <c r="BQ30" s="99"/>
      <c r="BR30" s="99"/>
      <c r="BS30" s="99"/>
      <c r="BT30" s="98"/>
      <c r="BU30" s="99"/>
      <c r="BW30" s="99"/>
      <c r="BX30" s="98"/>
      <c r="BY30" s="99"/>
    </row>
    <row r="31" spans="14:77" ht="15" customHeight="1" thickBot="1">
      <c r="N31" s="103"/>
      <c r="O31" s="99"/>
      <c r="P31" s="99"/>
      <c r="W31" s="103"/>
      <c r="Z31" s="99" t="s">
        <v>177</v>
      </c>
      <c r="AE31" s="99" t="s">
        <v>177</v>
      </c>
      <c r="AI31" s="99" t="s">
        <v>177</v>
      </c>
      <c r="AK31" s="99"/>
      <c r="AL31" s="99"/>
      <c r="AM31" s="99" t="s">
        <v>177</v>
      </c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111" t="s">
        <v>170</v>
      </c>
      <c r="BI31" s="99"/>
      <c r="BK31" s="99"/>
      <c r="BL31" s="99"/>
      <c r="BM31" s="111" t="s">
        <v>170</v>
      </c>
      <c r="BN31" s="99"/>
      <c r="BO31" s="99"/>
      <c r="BP31" s="99"/>
      <c r="BQ31" s="111" t="s">
        <v>170</v>
      </c>
      <c r="BR31" s="99"/>
      <c r="BS31" s="99"/>
      <c r="BU31" s="111" t="s">
        <v>170</v>
      </c>
      <c r="BW31" s="99"/>
      <c r="BY31" s="111" t="s">
        <v>170</v>
      </c>
    </row>
    <row r="32" spans="14:77" ht="15" customHeight="1" thickBot="1">
      <c r="N32" s="113">
        <v>0</v>
      </c>
      <c r="O32" s="114">
        <v>1</v>
      </c>
      <c r="P32" s="114">
        <v>0</v>
      </c>
      <c r="Q32" s="115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-1</v>
      </c>
      <c r="W32" s="116">
        <v>0</v>
      </c>
      <c r="X32" s="98" t="s">
        <v>173</v>
      </c>
      <c r="Y32" s="117" cm="1">
        <f t="array" ref="Y32">MMULT($N32:$W32,Y$11:Y$20)</f>
        <v>2</v>
      </c>
      <c r="Z32" s="98" t="s">
        <v>174</v>
      </c>
      <c r="AA32" s="117">
        <f>TANH(Y32)</f>
        <v>0.96402758007581701</v>
      </c>
      <c r="AB32" s="99" t="s">
        <v>178</v>
      </c>
      <c r="AD32" s="117" cm="1">
        <f t="array" ref="AD32">MMULT($N32:$W32,AD$11:AD$20)</f>
        <v>1.0697947873183986</v>
      </c>
      <c r="AE32" s="98" t="s">
        <v>174</v>
      </c>
      <c r="AF32" s="117">
        <f>TANH(AD32)</f>
        <v>0.78938389434955281</v>
      </c>
      <c r="AH32" s="117" cm="1">
        <f t="array" ref="AH32">MMULT($N32:$W32,AH$11:AH$20)</f>
        <v>-0.91680227938718872</v>
      </c>
      <c r="AI32" s="98" t="s">
        <v>174</v>
      </c>
      <c r="AJ32" s="117">
        <f>TANH(AH32)</f>
        <v>-0.72438114532488895</v>
      </c>
      <c r="AK32" s="99"/>
      <c r="AL32" s="117" cm="1">
        <f t="array" ref="AL32">MMULT($N32:$W32,AL$11:AL$20)</f>
        <v>1.5698250013832442E-3</v>
      </c>
      <c r="AM32" s="98" t="s">
        <v>174</v>
      </c>
      <c r="AN32" s="117">
        <f>TANH(AL32)</f>
        <v>1.5698237118514878E-3</v>
      </c>
      <c r="AV32" s="103"/>
      <c r="AW32" s="99"/>
      <c r="AX32" s="99"/>
      <c r="AY32" s="99"/>
      <c r="AZ32" s="99"/>
      <c r="BA32" s="99"/>
      <c r="BB32" s="99"/>
      <c r="BC32" s="99"/>
      <c r="BD32" s="103"/>
      <c r="BE32" s="99"/>
      <c r="BF32" s="99"/>
      <c r="BG32" s="112" t="s">
        <v>171</v>
      </c>
      <c r="BH32" s="129"/>
      <c r="BI32" s="99" t="s">
        <v>162</v>
      </c>
      <c r="BK32" s="99"/>
      <c r="BL32" s="112" t="s">
        <v>171</v>
      </c>
      <c r="BM32" s="99"/>
      <c r="BN32" s="99"/>
      <c r="BO32" s="99"/>
      <c r="BP32" s="112" t="s">
        <v>171</v>
      </c>
      <c r="BQ32" s="99"/>
      <c r="BR32" s="99"/>
      <c r="BS32" s="99"/>
      <c r="BT32" s="112" t="s">
        <v>171</v>
      </c>
      <c r="BU32" s="99"/>
      <c r="BW32" s="99"/>
      <c r="BX32" s="112" t="s">
        <v>171</v>
      </c>
      <c r="BY32" s="99"/>
    </row>
    <row r="33" spans="14:77" ht="15" customHeight="1">
      <c r="N33" s="118">
        <v>0</v>
      </c>
      <c r="O33" s="119">
        <v>1</v>
      </c>
      <c r="P33" s="119">
        <v>1</v>
      </c>
      <c r="Q33" s="107">
        <v>0</v>
      </c>
      <c r="R33" s="107">
        <v>0</v>
      </c>
      <c r="S33" s="107">
        <v>1</v>
      </c>
      <c r="T33" s="107">
        <v>1</v>
      </c>
      <c r="U33" s="107">
        <v>0</v>
      </c>
      <c r="V33" s="107">
        <v>0</v>
      </c>
      <c r="W33" s="120">
        <v>-3</v>
      </c>
      <c r="X33" s="98" t="s">
        <v>173</v>
      </c>
      <c r="Y33" s="117" cm="1">
        <f t="array" ref="Y33">MMULT($N33:$W33,Y$11:Y$20)</f>
        <v>0</v>
      </c>
      <c r="Z33" s="98" t="s">
        <v>174</v>
      </c>
      <c r="AA33" s="117">
        <f t="shared" ref="AA33:AA36" si="10">TANH(Y33)</f>
        <v>0</v>
      </c>
      <c r="AB33" s="99" t="s">
        <v>166</v>
      </c>
      <c r="AD33" s="117" cm="1">
        <f t="array" ref="AD33">MMULT($N33:$W33,AD$11:AD$20)</f>
        <v>-2.5157175989085809</v>
      </c>
      <c r="AE33" s="98" t="s">
        <v>174</v>
      </c>
      <c r="AF33" s="117">
        <f t="shared" ref="AF33:AF36" si="11">TANH(AD33)</f>
        <v>-0.98702584822242645</v>
      </c>
      <c r="AH33" s="117" cm="1">
        <f t="array" ref="AH33">MMULT($N33:$W33,AH$11:AH$20)</f>
        <v>-1.470931295180643</v>
      </c>
      <c r="AI33" s="98" t="s">
        <v>174</v>
      </c>
      <c r="AJ33" s="117">
        <f t="shared" ref="AJ33:AJ37" si="12">TANH(AH33)</f>
        <v>-0.89975495910477554</v>
      </c>
      <c r="AK33" s="99"/>
      <c r="AL33" s="117" cm="1">
        <f t="array" ref="AL33">MMULT($N33:$W33,AL$11:AL$20)</f>
        <v>-1.5050098482890881</v>
      </c>
      <c r="AM33" s="98" t="s">
        <v>174</v>
      </c>
      <c r="AN33" s="117">
        <f t="shared" ref="AN33:AN37" si="13">TANH(AL33)</f>
        <v>-0.90604947223517451</v>
      </c>
      <c r="AV33" s="113">
        <v>2</v>
      </c>
      <c r="AW33" s="114">
        <v>0</v>
      </c>
      <c r="AX33" s="114">
        <v>0</v>
      </c>
      <c r="AY33" s="114">
        <v>0</v>
      </c>
      <c r="AZ33" s="114">
        <v>0</v>
      </c>
      <c r="BA33" s="114">
        <v>3</v>
      </c>
      <c r="BB33" s="115">
        <v>1</v>
      </c>
      <c r="BC33" s="115">
        <v>0</v>
      </c>
      <c r="BD33" s="116">
        <v>1</v>
      </c>
      <c r="BE33" s="98" t="s">
        <v>173</v>
      </c>
      <c r="BF33" s="117" cm="1">
        <f t="array" ref="BF33:BF34">MMULT($AV33:$BD34,BF12:BF20)</f>
        <v>2.7436047530928254</v>
      </c>
      <c r="BG33" s="98" t="s">
        <v>174</v>
      </c>
      <c r="BH33" s="117">
        <f>1/(1+EXP(-BF33))</f>
        <v>0.93955115254220745</v>
      </c>
      <c r="BI33" s="99" t="s">
        <v>175</v>
      </c>
      <c r="BK33" s="117" cm="1">
        <f t="array" ref="BK33:BK34">MMULT($BB33:$BD34,BK18:BK20)</f>
        <v>1.5944739041791933</v>
      </c>
      <c r="BL33" s="98" t="s">
        <v>174</v>
      </c>
      <c r="BM33" s="117">
        <f>1/(1+EXP(-BK33))</f>
        <v>0.83124461931775473</v>
      </c>
      <c r="BN33" s="99"/>
      <c r="BO33" s="117" cm="1">
        <f t="array" ref="BO33:BO34">MMULT($BB33:$BD34,BO18:BO20)</f>
        <v>1.2250549518218381</v>
      </c>
      <c r="BP33" s="98" t="s">
        <v>174</v>
      </c>
      <c r="BQ33" s="117">
        <f>1/(1+EXP(-BO33))</f>
        <v>0.77295190343546627</v>
      </c>
      <c r="BR33" s="99"/>
      <c r="BS33" s="117" cm="1">
        <f t="array" ref="BS33:BS34">MMULT($BB33:$BD34,BS18:BS20)</f>
        <v>1.2749748306925981</v>
      </c>
      <c r="BT33" s="98" t="s">
        <v>174</v>
      </c>
      <c r="BU33" s="117">
        <f>1/(1+EXP(-BS33))</f>
        <v>0.78159316739894658</v>
      </c>
      <c r="BW33" s="117" cm="1">
        <f t="array" ref="BW33:BW34">MMULT($BB33:$BD34,BW18:BW20)</f>
        <v>1.2675304525129594</v>
      </c>
      <c r="BX33" s="98" t="s">
        <v>174</v>
      </c>
      <c r="BY33" s="117">
        <f>1/(1+EXP(-BW33))</f>
        <v>0.78031970902537728</v>
      </c>
    </row>
    <row r="34" spans="14:77" ht="15" customHeight="1" thickBot="1">
      <c r="N34" s="118">
        <v>1</v>
      </c>
      <c r="O34" s="119">
        <v>0</v>
      </c>
      <c r="P34" s="119">
        <v>0</v>
      </c>
      <c r="Q34" s="107">
        <v>0</v>
      </c>
      <c r="R34" s="107">
        <v>1</v>
      </c>
      <c r="S34" s="107">
        <v>0</v>
      </c>
      <c r="T34" s="107">
        <v>0</v>
      </c>
      <c r="U34" s="107">
        <v>1</v>
      </c>
      <c r="V34" s="107">
        <v>1</v>
      </c>
      <c r="W34" s="120">
        <v>-2</v>
      </c>
      <c r="X34" s="98" t="s">
        <v>173</v>
      </c>
      <c r="Y34" s="117" cm="1">
        <f t="array" ref="Y34">MMULT($N34:$W34,Y$11:Y$20)</f>
        <v>-1</v>
      </c>
      <c r="Z34" s="98" t="s">
        <v>174</v>
      </c>
      <c r="AA34" s="117">
        <f t="shared" si="10"/>
        <v>-0.76159415595576485</v>
      </c>
      <c r="AD34" s="117" cm="1">
        <f t="array" ref="AD34">MMULT($N34:$W34,AD$11:AD$20)</f>
        <v>0.52405219294426741</v>
      </c>
      <c r="AE34" s="98" t="s">
        <v>174</v>
      </c>
      <c r="AF34" s="117">
        <f t="shared" si="11"/>
        <v>0.48082144627049878</v>
      </c>
      <c r="AH34" s="117" cm="1">
        <f t="array" ref="AH34">MMULT($N34:$W34,AH$11:AH$20)</f>
        <v>-2.487402721073968</v>
      </c>
      <c r="AI34" s="98" t="s">
        <v>174</v>
      </c>
      <c r="AJ34" s="117">
        <f t="shared" si="12"/>
        <v>-0.98627511075316854</v>
      </c>
      <c r="AK34" s="99"/>
      <c r="AL34" s="117" cm="1">
        <f t="array" ref="AL34">MMULT($N34:$W34,AL$11:AL$20)</f>
        <v>-2.6916903719708074</v>
      </c>
      <c r="AM34" s="98" t="s">
        <v>174</v>
      </c>
      <c r="AN34" s="117">
        <f t="shared" si="13"/>
        <v>-0.99085744435405276</v>
      </c>
      <c r="AV34" s="121">
        <v>0</v>
      </c>
      <c r="AW34" s="122">
        <v>1</v>
      </c>
      <c r="AX34" s="122">
        <v>1</v>
      </c>
      <c r="AY34" s="122">
        <v>1</v>
      </c>
      <c r="AZ34" s="122">
        <v>1</v>
      </c>
      <c r="BA34" s="122">
        <v>0</v>
      </c>
      <c r="BB34" s="123">
        <v>0</v>
      </c>
      <c r="BC34" s="123">
        <v>2</v>
      </c>
      <c r="BD34" s="124">
        <v>0</v>
      </c>
      <c r="BE34" s="98" t="s">
        <v>173</v>
      </c>
      <c r="BF34" s="117">
        <v>1.3070363146853861</v>
      </c>
      <c r="BG34" s="98" t="s">
        <v>174</v>
      </c>
      <c r="BH34" s="117">
        <f>1/(1+EXP(-BF34))</f>
        <v>0.78701680150326914</v>
      </c>
      <c r="BI34" s="103"/>
      <c r="BK34" s="117">
        <v>0.25565076979725126</v>
      </c>
      <c r="BL34" s="98" t="s">
        <v>174</v>
      </c>
      <c r="BM34" s="117">
        <f>1/(1+EXP(-BK34))</f>
        <v>0.563566855732613</v>
      </c>
      <c r="BN34" s="99"/>
      <c r="BO34" s="117">
        <v>-0.83355427062181287</v>
      </c>
      <c r="BP34" s="98" t="s">
        <v>174</v>
      </c>
      <c r="BQ34" s="117">
        <f>1/(1+EXP(-BO34))</f>
        <v>0.30289406326045143</v>
      </c>
      <c r="BR34" s="99"/>
      <c r="BS34" s="117">
        <v>-0.29706213977444268</v>
      </c>
      <c r="BT34" s="98" t="s">
        <v>174</v>
      </c>
      <c r="BU34" s="117">
        <f>1/(1+EXP(-BS34))</f>
        <v>0.42627582412478676</v>
      </c>
      <c r="BW34" s="117">
        <v>-0.19144300434750544</v>
      </c>
      <c r="BX34" s="98" t="s">
        <v>174</v>
      </c>
      <c r="BY34" s="117">
        <f>1/(1+EXP(-BW34))</f>
        <v>0.45228489155130758</v>
      </c>
    </row>
    <row r="35" spans="14:77" ht="15" customHeight="1">
      <c r="N35" s="118">
        <v>1</v>
      </c>
      <c r="O35" s="119">
        <v>-1</v>
      </c>
      <c r="P35" s="119">
        <v>1</v>
      </c>
      <c r="Q35" s="107">
        <v>1</v>
      </c>
      <c r="R35" s="107">
        <v>0</v>
      </c>
      <c r="S35" s="107">
        <v>0</v>
      </c>
      <c r="T35" s="107">
        <v>1</v>
      </c>
      <c r="U35" s="107">
        <v>0</v>
      </c>
      <c r="V35" s="107">
        <v>1</v>
      </c>
      <c r="W35" s="120">
        <v>0</v>
      </c>
      <c r="X35" s="98" t="s">
        <v>173</v>
      </c>
      <c r="Y35" s="117" cm="1">
        <f t="array" ref="Y35">MMULT($N35:$W35,Y$11:Y$20)</f>
        <v>0</v>
      </c>
      <c r="Z35" s="98" t="s">
        <v>174</v>
      </c>
      <c r="AA35" s="117">
        <f t="shared" si="10"/>
        <v>0</v>
      </c>
      <c r="AD35" s="117" cm="1">
        <f t="array" ref="AD35">MMULT($N35:$W35,AD$11:AD$20)</f>
        <v>1.4748506064280438</v>
      </c>
      <c r="AE35" s="98" t="s">
        <v>174</v>
      </c>
      <c r="AF35" s="117">
        <f t="shared" si="11"/>
        <v>0.90049873005430947</v>
      </c>
      <c r="AH35" s="117" cm="1">
        <f t="array" ref="AH35">MMULT($N35:$W35,AH$11:AH$20)</f>
        <v>4.325944947947673</v>
      </c>
      <c r="AI35" s="98" t="s">
        <v>174</v>
      </c>
      <c r="AJ35" s="117">
        <f t="shared" si="12"/>
        <v>0.99965046871833585</v>
      </c>
      <c r="AK35" s="99"/>
      <c r="AL35" s="117" cm="1">
        <f t="array" ref="AL35">MMULT($N35:$W35,AL$11:AL$20)</f>
        <v>1.3205506529824156</v>
      </c>
      <c r="AM35" s="98" t="s">
        <v>174</v>
      </c>
      <c r="AN35" s="117">
        <f t="shared" si="13"/>
        <v>0.86692080298506446</v>
      </c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W35" s="99"/>
      <c r="BX35" s="99"/>
      <c r="BY35" s="99"/>
    </row>
    <row r="36" spans="14:77" ht="15" customHeight="1">
      <c r="N36" s="118">
        <v>1</v>
      </c>
      <c r="O36" s="119">
        <v>1</v>
      </c>
      <c r="P36" s="119">
        <v>0</v>
      </c>
      <c r="Q36" s="107">
        <v>1</v>
      </c>
      <c r="R36" s="107">
        <v>0</v>
      </c>
      <c r="S36" s="107">
        <v>1</v>
      </c>
      <c r="T36" s="107">
        <v>0</v>
      </c>
      <c r="U36" s="107">
        <v>0</v>
      </c>
      <c r="V36" s="107">
        <v>0</v>
      </c>
      <c r="W36" s="120">
        <v>1</v>
      </c>
      <c r="X36" s="98" t="s">
        <v>173</v>
      </c>
      <c r="Y36" s="117" cm="1">
        <f t="array" ref="Y36">MMULT($N36:$W36,Y$11:Y$20)</f>
        <v>4</v>
      </c>
      <c r="Z36" s="98" t="s">
        <v>174</v>
      </c>
      <c r="AA36" s="117">
        <f t="shared" si="10"/>
        <v>0.99932929973906692</v>
      </c>
      <c r="AD36" s="117" cm="1">
        <f t="array" ref="AD36">MMULT($N36:$W36,AD$11:AD$20)</f>
        <v>4.0289277948378617</v>
      </c>
      <c r="AE36" s="98" t="s">
        <v>174</v>
      </c>
      <c r="AF36" s="117">
        <f t="shared" si="11"/>
        <v>0.99936699039617516</v>
      </c>
      <c r="AH36" s="117" cm="1">
        <f t="array" ref="AH36">MMULT($N36:$W36,AH$11:AH$20)</f>
        <v>0.5762278681465568</v>
      </c>
      <c r="AI36" s="98" t="s">
        <v>174</v>
      </c>
      <c r="AJ36" s="117">
        <f t="shared" si="12"/>
        <v>0.51991836262478941</v>
      </c>
      <c r="AK36" s="99"/>
      <c r="AL36" s="117" cm="1">
        <f t="array" ref="AL36">MMULT($N36:$W36,AL$11:AL$20)</f>
        <v>-0.72497275309990927</v>
      </c>
      <c r="AM36" s="98" t="s">
        <v>174</v>
      </c>
      <c r="AN36" s="117">
        <f t="shared" si="13"/>
        <v>-0.61998009438850732</v>
      </c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8" t="s">
        <v>169</v>
      </c>
      <c r="BI36" s="99" t="s">
        <v>179</v>
      </c>
      <c r="BK36" s="99"/>
      <c r="BL36" s="99"/>
      <c r="BM36" s="98" t="s">
        <v>169</v>
      </c>
      <c r="BN36" s="99"/>
      <c r="BO36" s="99"/>
      <c r="BP36" s="99"/>
      <c r="BQ36" s="98" t="s">
        <v>169</v>
      </c>
      <c r="BR36" s="99"/>
      <c r="BS36" s="99"/>
      <c r="BT36" s="99"/>
      <c r="BU36" s="98" t="s">
        <v>169</v>
      </c>
      <c r="BW36" s="99"/>
      <c r="BX36" s="99"/>
      <c r="BY36" s="98" t="s">
        <v>169</v>
      </c>
    </row>
    <row r="37" spans="14:77" ht="15" customHeight="1" thickBot="1">
      <c r="N37" s="121">
        <v>-1</v>
      </c>
      <c r="O37" s="122">
        <v>0</v>
      </c>
      <c r="P37" s="122">
        <v>-1</v>
      </c>
      <c r="Q37" s="123">
        <v>0</v>
      </c>
      <c r="R37" s="123">
        <v>0</v>
      </c>
      <c r="S37" s="123">
        <v>0</v>
      </c>
      <c r="T37" s="123">
        <v>0</v>
      </c>
      <c r="U37" s="123">
        <v>0</v>
      </c>
      <c r="V37" s="123">
        <v>0</v>
      </c>
      <c r="W37" s="124">
        <v>1</v>
      </c>
      <c r="X37" s="98" t="s">
        <v>173</v>
      </c>
      <c r="Y37" s="117" cm="1">
        <f t="array" ref="Y37">MMULT($N37:$W37,Y$11:Y$20)</f>
        <v>-1</v>
      </c>
      <c r="Z37" s="98" t="s">
        <v>174</v>
      </c>
      <c r="AA37" s="117">
        <f>TANH(Y37)</f>
        <v>-0.76159415595576485</v>
      </c>
      <c r="AB37" s="103"/>
      <c r="AD37" s="117" cm="1">
        <f t="array" ref="AD37">MMULT($N37:$W37,AD$11:AD$20)</f>
        <v>-1</v>
      </c>
      <c r="AE37" s="98" t="s">
        <v>174</v>
      </c>
      <c r="AF37" s="117">
        <f>TANH(AD37)</f>
        <v>-0.76159415595576485</v>
      </c>
      <c r="AH37" s="117" cm="1">
        <f t="array" ref="AH37">MMULT($N37:$W37,AH$11:AH$20)</f>
        <v>-2</v>
      </c>
      <c r="AI37" s="98" t="s">
        <v>174</v>
      </c>
      <c r="AJ37" s="117">
        <f t="shared" si="12"/>
        <v>-0.96402758007581701</v>
      </c>
      <c r="AK37" s="99"/>
      <c r="AL37" s="117" cm="1">
        <f t="array" ref="AL37">MMULT($N37:$W37,AL$11:AL$20)</f>
        <v>0</v>
      </c>
      <c r="AM37" s="98" t="s">
        <v>174</v>
      </c>
      <c r="AN37" s="117">
        <f t="shared" si="13"/>
        <v>0</v>
      </c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108">
        <f>BH18*BH23+BH28*BH33</f>
        <v>0.81132458790382456</v>
      </c>
      <c r="BI37" s="99" t="s">
        <v>166</v>
      </c>
      <c r="BK37" s="99"/>
      <c r="BL37" s="99"/>
      <c r="BM37" s="108">
        <f>BM18*BM23+BM28*BM33</f>
        <v>0.24840972733094324</v>
      </c>
      <c r="BN37" s="99"/>
      <c r="BO37" s="99"/>
      <c r="BP37" s="99"/>
      <c r="BQ37" s="108">
        <f>BQ18*BQ23+BQ28*BQ33</f>
        <v>0.47787471362878242</v>
      </c>
      <c r="BR37" s="99"/>
      <c r="BS37" s="99"/>
      <c r="BT37" s="99"/>
      <c r="BU37" s="108">
        <f>BU18*BU23+BU28*BU33</f>
        <v>0.38941290052064659</v>
      </c>
      <c r="BW37" s="99"/>
      <c r="BX37" s="99"/>
      <c r="BY37" s="108">
        <f>BY18*BY23+BY28*BY33</f>
        <v>0.2877534081215819</v>
      </c>
    </row>
    <row r="38" spans="14:77" ht="15" customHeight="1">
      <c r="R38" s="96"/>
      <c r="S38" s="96"/>
      <c r="T38" s="96"/>
      <c r="U38" s="96"/>
      <c r="V38" s="96"/>
      <c r="W38" s="96"/>
      <c r="X38" s="98"/>
      <c r="Z38" s="98"/>
      <c r="AB38" s="103"/>
      <c r="AE38" s="98"/>
      <c r="AI38" s="98"/>
      <c r="AK38" s="99"/>
      <c r="AL38" s="99"/>
      <c r="AM38" s="98"/>
      <c r="AV38" s="99"/>
      <c r="AW38" s="99"/>
      <c r="AX38" s="99"/>
      <c r="AY38" s="99"/>
      <c r="AZ38" s="99"/>
      <c r="BA38" s="99"/>
      <c r="BB38" s="130"/>
      <c r="BC38" s="131"/>
      <c r="BD38" s="99"/>
      <c r="BE38" s="99"/>
      <c r="BF38" s="99"/>
      <c r="BG38" s="99"/>
      <c r="BH38" s="108">
        <f>BH19*BH24+BH29*BH34</f>
        <v>0.13110744424010537</v>
      </c>
      <c r="BI38" s="103"/>
      <c r="BK38" s="99"/>
      <c r="BL38" s="99"/>
      <c r="BM38" s="108">
        <f>BM19*BM24+BM29*BM34</f>
        <v>-0.46560221514762518</v>
      </c>
      <c r="BN38" s="99"/>
      <c r="BO38" s="99"/>
      <c r="BP38" s="99"/>
      <c r="BQ38" s="108">
        <f>BQ19*BQ24+BQ29*BQ34</f>
        <v>-0.15115214338549346</v>
      </c>
      <c r="BR38" s="99"/>
      <c r="BS38" s="99"/>
      <c r="BT38" s="99"/>
      <c r="BU38" s="108">
        <f>BU19*BU24+BU29*BU34</f>
        <v>-9.7746521086541763E-2</v>
      </c>
      <c r="BW38" s="99"/>
      <c r="BX38" s="99"/>
      <c r="BY38" s="108">
        <f>BY19*BY24+BY29*BY34</f>
        <v>-6.7764590615859599E-2</v>
      </c>
    </row>
    <row r="39" spans="14:77" ht="15" customHeight="1">
      <c r="AA39" s="111" t="s">
        <v>170</v>
      </c>
      <c r="AF39" s="111" t="s">
        <v>170</v>
      </c>
      <c r="AJ39" s="111" t="s">
        <v>170</v>
      </c>
      <c r="AK39" s="99"/>
      <c r="AL39" s="99"/>
      <c r="AN39" s="111" t="s">
        <v>170</v>
      </c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 t="s">
        <v>177</v>
      </c>
      <c r="BH39" s="132" t="s">
        <v>180</v>
      </c>
      <c r="BI39" s="99"/>
      <c r="BK39" s="99"/>
      <c r="BL39" s="99" t="s">
        <v>177</v>
      </c>
      <c r="BM39" s="132" t="s">
        <v>180</v>
      </c>
      <c r="BN39" s="99"/>
      <c r="BO39" s="99"/>
      <c r="BP39" s="99" t="s">
        <v>177</v>
      </c>
      <c r="BQ39" s="132" t="s">
        <v>180</v>
      </c>
      <c r="BR39" s="99"/>
      <c r="BS39" s="99"/>
      <c r="BT39" s="99" t="s">
        <v>177</v>
      </c>
      <c r="BU39" s="132" t="s">
        <v>180</v>
      </c>
      <c r="BW39" s="99"/>
      <c r="BX39" s="99" t="s">
        <v>177</v>
      </c>
      <c r="BY39" s="132" t="s">
        <v>180</v>
      </c>
    </row>
    <row r="40" spans="14:77" ht="15" customHeight="1" thickBot="1">
      <c r="N40" s="103"/>
      <c r="O40" s="99"/>
      <c r="P40" s="99"/>
      <c r="R40" s="103"/>
      <c r="W40" s="103"/>
      <c r="Z40" s="112" t="s">
        <v>171</v>
      </c>
      <c r="AA40" s="129"/>
      <c r="AE40" s="112" t="s">
        <v>171</v>
      </c>
      <c r="AI40" s="112" t="s">
        <v>171</v>
      </c>
      <c r="AK40" s="99"/>
      <c r="AL40" s="99"/>
      <c r="AM40" s="112" t="s">
        <v>171</v>
      </c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117">
        <f>TANH(BH37)</f>
        <v>0.67032031911848278</v>
      </c>
      <c r="BI40" s="99" t="s">
        <v>178</v>
      </c>
      <c r="BK40" s="99"/>
      <c r="BL40" s="99"/>
      <c r="BM40" s="117">
        <f>TANH(BM37)</f>
        <v>0.24342320127845429</v>
      </c>
      <c r="BN40" s="99"/>
      <c r="BO40" s="99"/>
      <c r="BP40" s="99"/>
      <c r="BQ40" s="117">
        <f>TANH(BQ37)</f>
        <v>0.44453992609172643</v>
      </c>
      <c r="BR40" s="99"/>
      <c r="BS40" s="99"/>
      <c r="BT40" s="99"/>
      <c r="BU40" s="117">
        <f>TANH(BU37)</f>
        <v>0.37085398404221104</v>
      </c>
      <c r="BW40" s="99"/>
      <c r="BX40" s="99"/>
      <c r="BY40" s="117">
        <f>TANH(BY37)</f>
        <v>0.28006574164005438</v>
      </c>
    </row>
    <row r="41" spans="14:77" ht="15" customHeight="1">
      <c r="N41" s="113">
        <v>2</v>
      </c>
      <c r="O41" s="114">
        <v>0</v>
      </c>
      <c r="P41" s="114">
        <v>3</v>
      </c>
      <c r="Q41" s="115">
        <v>0</v>
      </c>
      <c r="R41" s="115">
        <v>0</v>
      </c>
      <c r="S41" s="115">
        <v>0</v>
      </c>
      <c r="T41" s="115">
        <v>0</v>
      </c>
      <c r="U41" s="115">
        <v>0</v>
      </c>
      <c r="V41" s="115">
        <v>0</v>
      </c>
      <c r="W41" s="116">
        <v>1</v>
      </c>
      <c r="X41" s="98" t="s">
        <v>173</v>
      </c>
      <c r="Y41" s="117" cm="1">
        <f t="array" ref="Y41">MMULT($N41:$W41,Y$11:Y$20)</f>
        <v>6</v>
      </c>
      <c r="Z41" s="98" t="s">
        <v>174</v>
      </c>
      <c r="AA41" s="117">
        <f>1/(1+EXP(-Y41))</f>
        <v>0.99752737684336534</v>
      </c>
      <c r="AB41" s="99" t="s">
        <v>162</v>
      </c>
      <c r="AD41" s="117" cm="1">
        <f t="array" ref="AD41">MMULT($N41:$W41,AD$11:AD$20)</f>
        <v>5</v>
      </c>
      <c r="AE41" s="98" t="s">
        <v>174</v>
      </c>
      <c r="AF41" s="117">
        <f>1/(1+EXP(-AD41))</f>
        <v>0.99330714907571527</v>
      </c>
      <c r="AH41" s="117" cm="1">
        <f t="array" ref="AH41">MMULT($N41:$W41,AH$11:AH$20)</f>
        <v>10</v>
      </c>
      <c r="AI41" s="98" t="s">
        <v>174</v>
      </c>
      <c r="AJ41" s="117">
        <f>1/(1+EXP(-AH41))</f>
        <v>0.99995460213129761</v>
      </c>
      <c r="AK41" s="99"/>
      <c r="AL41" s="117" cm="1">
        <f t="array" ref="AL41">MMULT($N41:$W41,AL$11:AL$20)</f>
        <v>5</v>
      </c>
      <c r="AM41" s="98" t="s">
        <v>174</v>
      </c>
      <c r="AN41" s="117">
        <f>1/(1+EXP(-AL41))</f>
        <v>0.99330714907571527</v>
      </c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117">
        <f>TANH(BH38)</f>
        <v>0.13036136458416189</v>
      </c>
      <c r="BI41" s="99" t="s">
        <v>181</v>
      </c>
      <c r="BK41" s="99"/>
      <c r="BL41" s="99"/>
      <c r="BM41" s="117">
        <f>TANH(BM38)</f>
        <v>-0.43463914877796295</v>
      </c>
      <c r="BN41" s="99"/>
      <c r="BO41" s="99"/>
      <c r="BP41" s="99"/>
      <c r="BQ41" s="117">
        <f>TANH(BQ38)</f>
        <v>-0.15001144401132602</v>
      </c>
      <c r="BR41" s="99"/>
      <c r="BS41" s="99"/>
      <c r="BT41" s="99"/>
      <c r="BU41" s="117">
        <f>TANH(BU38)</f>
        <v>-9.7436403678356806E-2</v>
      </c>
      <c r="BW41" s="99"/>
      <c r="BX41" s="99"/>
      <c r="BY41" s="117">
        <f>TANH(BY38)</f>
        <v>-6.7661054890047811E-2</v>
      </c>
    </row>
    <row r="42" spans="14:77" ht="15" customHeight="1">
      <c r="N42" s="118">
        <v>1</v>
      </c>
      <c r="O42" s="119">
        <v>0</v>
      </c>
      <c r="P42" s="119">
        <v>0</v>
      </c>
      <c r="Q42" s="107">
        <v>0</v>
      </c>
      <c r="R42" s="107">
        <v>1</v>
      </c>
      <c r="S42" s="107">
        <v>1</v>
      </c>
      <c r="T42" s="107">
        <v>0</v>
      </c>
      <c r="U42" s="107">
        <v>0</v>
      </c>
      <c r="V42" s="107">
        <v>0</v>
      </c>
      <c r="W42" s="120">
        <v>0</v>
      </c>
      <c r="X42" s="98" t="s">
        <v>173</v>
      </c>
      <c r="Y42" s="117" cm="1">
        <f t="array" ref="Y42">MMULT($N42:$W42,Y$11:Y$20)</f>
        <v>1</v>
      </c>
      <c r="Z42" s="98" t="s">
        <v>174</v>
      </c>
      <c r="AA42" s="117">
        <f t="shared" ref="AA42:AA45" si="14">1/(1+EXP(-Y42))</f>
        <v>0.7310585786300049</v>
      </c>
      <c r="AB42" s="99" t="s">
        <v>175</v>
      </c>
      <c r="AD42" s="117" cm="1">
        <f t="array" ref="AD42">MMULT($N42:$W42,AD$11:AD$20)</f>
        <v>1.4842824010914188</v>
      </c>
      <c r="AE42" s="98" t="s">
        <v>174</v>
      </c>
      <c r="AF42" s="117">
        <f t="shared" ref="AF42:AF45" si="15">1/(1+EXP(-AD42))</f>
        <v>0.81521854091222012</v>
      </c>
      <c r="AH42" s="117" cm="1">
        <f t="array" ref="AH42">MMULT($N42:$W42,AH$11:AH$20)</f>
        <v>-0.55612804825844175</v>
      </c>
      <c r="AI42" s="98" t="s">
        <v>174</v>
      </c>
      <c r="AJ42" s="117">
        <f t="shared" ref="AJ42:AJ46" si="16">1/(1+EXP(-AH42))</f>
        <v>0.36444382710399692</v>
      </c>
      <c r="AK42" s="99"/>
      <c r="AL42" s="117" cm="1">
        <f t="array" ref="AL42">MMULT($N42:$W42,AL$11:AL$20)</f>
        <v>-2.1164592558393842</v>
      </c>
      <c r="AM42" s="98" t="s">
        <v>174</v>
      </c>
      <c r="AN42" s="117">
        <f t="shared" ref="AN42:AN46" si="17">1/(1+EXP(-AL42))</f>
        <v>0.10750733130547588</v>
      </c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103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W42" s="99"/>
      <c r="BX42" s="99"/>
      <c r="BY42" s="99"/>
    </row>
    <row r="43" spans="14:77" ht="15" customHeight="1">
      <c r="N43" s="118">
        <v>1</v>
      </c>
      <c r="O43" s="119">
        <v>0</v>
      </c>
      <c r="P43" s="119">
        <v>1</v>
      </c>
      <c r="Q43" s="107">
        <v>1</v>
      </c>
      <c r="R43" s="107">
        <v>1</v>
      </c>
      <c r="S43" s="107">
        <v>1</v>
      </c>
      <c r="T43" s="107">
        <v>0</v>
      </c>
      <c r="U43" s="107">
        <v>0</v>
      </c>
      <c r="V43" s="107">
        <v>0</v>
      </c>
      <c r="W43" s="120">
        <v>0</v>
      </c>
      <c r="X43" s="98" t="s">
        <v>173</v>
      </c>
      <c r="Y43" s="117" cm="1">
        <f t="array" ref="Y43">MMULT($N43:$W43,Y$11:Y$20)</f>
        <v>2</v>
      </c>
      <c r="Z43" s="98" t="s">
        <v>174</v>
      </c>
      <c r="AA43" s="117">
        <f t="shared" si="14"/>
        <v>0.88079707797788231</v>
      </c>
      <c r="AD43" s="117" cm="1">
        <f t="array" ref="AD43">MMULT($N43:$W43,AD$11:AD$20)</f>
        <v>2.0289277948378617</v>
      </c>
      <c r="AE43" s="98" t="s">
        <v>174</v>
      </c>
      <c r="AF43" s="117">
        <f t="shared" si="15"/>
        <v>0.88380101121376553</v>
      </c>
      <c r="AH43" s="117" cm="1">
        <f t="array" ref="AH43">MMULT($N43:$W43,AH$11:AH$20)</f>
        <v>3.1720228676854001</v>
      </c>
      <c r="AI43" s="98" t="s">
        <v>174</v>
      </c>
      <c r="AJ43" s="117">
        <f t="shared" si="16"/>
        <v>0.95976776746822967</v>
      </c>
      <c r="AK43" s="99"/>
      <c r="AL43" s="117" cm="1">
        <f t="array" ref="AL43">MMULT($N43:$W43,AL$11:AL$20)</f>
        <v>-6.5380469252895534E-2</v>
      </c>
      <c r="AM43" s="98" t="s">
        <v>174</v>
      </c>
      <c r="AN43" s="117">
        <f t="shared" si="17"/>
        <v>0.48366070261005184</v>
      </c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111" t="s">
        <v>170</v>
      </c>
      <c r="BI43" s="99"/>
      <c r="BK43" s="99"/>
      <c r="BL43" s="99"/>
      <c r="BM43" s="111" t="s">
        <v>170</v>
      </c>
      <c r="BN43" s="99"/>
      <c r="BO43" s="99"/>
      <c r="BP43" s="99"/>
      <c r="BQ43" s="111" t="s">
        <v>170</v>
      </c>
      <c r="BR43" s="99"/>
      <c r="BS43" s="99"/>
      <c r="BT43" s="99"/>
      <c r="BU43" s="111" t="s">
        <v>170</v>
      </c>
      <c r="BW43" s="99"/>
      <c r="BX43" s="99"/>
      <c r="BY43" s="111" t="s">
        <v>170</v>
      </c>
    </row>
    <row r="44" spans="14:77" ht="15" customHeight="1" thickBot="1">
      <c r="N44" s="118">
        <v>1</v>
      </c>
      <c r="O44" s="119">
        <v>1</v>
      </c>
      <c r="P44" s="119">
        <v>0</v>
      </c>
      <c r="Q44" s="107">
        <v>1</v>
      </c>
      <c r="R44" s="107">
        <v>0</v>
      </c>
      <c r="S44" s="107">
        <v>0</v>
      </c>
      <c r="T44" s="107">
        <v>1</v>
      </c>
      <c r="U44" s="107">
        <v>0</v>
      </c>
      <c r="V44" s="107">
        <v>1</v>
      </c>
      <c r="W44" s="120">
        <v>0</v>
      </c>
      <c r="X44" s="98" t="s">
        <v>173</v>
      </c>
      <c r="Y44" s="117" cm="1">
        <f t="array" ref="Y44">MMULT($N44:$W44,Y$11:Y$20)</f>
        <v>3</v>
      </c>
      <c r="Z44" s="98" t="s">
        <v>174</v>
      </c>
      <c r="AA44" s="117">
        <f t="shared" si="14"/>
        <v>0.95257412682243336</v>
      </c>
      <c r="AD44" s="117" cm="1">
        <f t="array" ref="AD44">MMULT($N44:$W44,AD$11:AD$20)</f>
        <v>3.4748506064280438</v>
      </c>
      <c r="AE44" s="98" t="s">
        <v>174</v>
      </c>
      <c r="AF44" s="117">
        <f t="shared" si="15"/>
        <v>0.96996365946023544</v>
      </c>
      <c r="AH44" s="117" cm="1">
        <f t="array" ref="AH44">MMULT($N44:$W44,AH$11:AH$20)</f>
        <v>-0.67405505205232707</v>
      </c>
      <c r="AI44" s="98" t="s">
        <v>174</v>
      </c>
      <c r="AJ44" s="117">
        <f t="shared" si="16"/>
        <v>0.33758944230530613</v>
      </c>
      <c r="AK44" s="99"/>
      <c r="AL44" s="117" cm="1">
        <f t="array" ref="AL44">MMULT($N44:$W44,AL$11:AL$20)</f>
        <v>-0.67944934701758475</v>
      </c>
      <c r="AM44" s="98" t="s">
        <v>174</v>
      </c>
      <c r="AN44" s="117">
        <f t="shared" si="17"/>
        <v>0.33638421371494598</v>
      </c>
      <c r="AV44" s="103"/>
      <c r="AW44" s="99"/>
      <c r="AX44" s="99"/>
      <c r="AY44" s="99"/>
      <c r="AZ44" s="99"/>
      <c r="BA44" s="99"/>
      <c r="BB44" s="99"/>
      <c r="BC44" s="99"/>
      <c r="BD44" s="103"/>
      <c r="BE44" s="99"/>
      <c r="BF44" s="99"/>
      <c r="BG44" s="112" t="s">
        <v>171</v>
      </c>
      <c r="BH44" s="129"/>
      <c r="BI44" s="99" t="s">
        <v>181</v>
      </c>
      <c r="BK44" s="99"/>
      <c r="BL44" s="112" t="s">
        <v>171</v>
      </c>
      <c r="BM44" s="129"/>
      <c r="BN44" s="99"/>
      <c r="BO44" s="99"/>
      <c r="BP44" s="112" t="s">
        <v>171</v>
      </c>
      <c r="BQ44" s="129"/>
      <c r="BR44" s="99"/>
      <c r="BS44" s="99"/>
      <c r="BT44" s="112" t="s">
        <v>171</v>
      </c>
      <c r="BU44" s="129"/>
      <c r="BW44" s="99"/>
      <c r="BX44" s="112" t="s">
        <v>171</v>
      </c>
      <c r="BY44" s="129"/>
    </row>
    <row r="45" spans="14:77" ht="15" customHeight="1">
      <c r="N45" s="118">
        <v>0</v>
      </c>
      <c r="O45" s="119">
        <v>1</v>
      </c>
      <c r="P45" s="119">
        <v>0</v>
      </c>
      <c r="Q45" s="107">
        <v>1</v>
      </c>
      <c r="R45" s="107">
        <v>1</v>
      </c>
      <c r="S45" s="107">
        <v>1</v>
      </c>
      <c r="T45" s="107">
        <v>0</v>
      </c>
      <c r="U45" s="107">
        <v>1</v>
      </c>
      <c r="V45" s="107">
        <v>1</v>
      </c>
      <c r="W45" s="120">
        <v>-1</v>
      </c>
      <c r="X45" s="98" t="s">
        <v>173</v>
      </c>
      <c r="Y45" s="117" cm="1">
        <f t="array" ref="Y45">MMULT($N45:$W45,Y$11:Y$20)</f>
        <v>1</v>
      </c>
      <c r="Z45" s="98" t="s">
        <v>174</v>
      </c>
      <c r="AA45" s="117">
        <f t="shared" si="14"/>
        <v>0.7310585786300049</v>
      </c>
      <c r="AD45" s="117" cm="1">
        <f t="array" ref="AD45">MMULT($N45:$W45,AD$11:AD$20)</f>
        <v>0.55297998778212887</v>
      </c>
      <c r="AE45" s="98" t="s">
        <v>174</v>
      </c>
      <c r="AF45" s="117">
        <f t="shared" si="15"/>
        <v>0.63482669419209647</v>
      </c>
      <c r="AH45" s="117" cm="1">
        <f t="array" ref="AH45">MMULT($N45:$W45,AH$11:AH$20)</f>
        <v>-1.9111748529274111</v>
      </c>
      <c r="AI45" s="98" t="s">
        <v>174</v>
      </c>
      <c r="AJ45" s="117">
        <f t="shared" si="16"/>
        <v>0.12884892106156468</v>
      </c>
      <c r="AK45" s="99"/>
      <c r="AL45" s="117" cm="1">
        <f t="array" ref="AL45">MMULT($N45:$W45,AL$11:AL$20)</f>
        <v>-1.4166631250707167</v>
      </c>
      <c r="AM45" s="98" t="s">
        <v>174</v>
      </c>
      <c r="AN45" s="117">
        <f t="shared" si="17"/>
        <v>0.19518523335531557</v>
      </c>
      <c r="AV45" s="113">
        <v>1</v>
      </c>
      <c r="AW45" s="114">
        <v>1</v>
      </c>
      <c r="AX45" s="114">
        <v>1</v>
      </c>
      <c r="AY45" s="114">
        <v>1</v>
      </c>
      <c r="AZ45" s="114">
        <v>1</v>
      </c>
      <c r="BA45" s="114">
        <v>0</v>
      </c>
      <c r="BB45" s="115">
        <v>4</v>
      </c>
      <c r="BC45" s="115">
        <v>1</v>
      </c>
      <c r="BD45" s="116">
        <v>0</v>
      </c>
      <c r="BE45" s="98" t="s">
        <v>173</v>
      </c>
      <c r="BF45" s="117" cm="1">
        <f t="array" ref="BF45:BF46">MMULT($AV45:$BD46,BF12:BF20)</f>
        <v>2.0589663802185427</v>
      </c>
      <c r="BG45" s="98" t="s">
        <v>174</v>
      </c>
      <c r="BH45" s="117">
        <f>1/(1+EXP(-BF45))</f>
        <v>0.88685049106219438</v>
      </c>
      <c r="BI45" s="99" t="s">
        <v>175</v>
      </c>
      <c r="BK45" s="117" cm="1">
        <f t="array" ref="BK45:BK46">MMULT($BB45:$BD46,BK18:BK20)</f>
        <v>2.5057210016153988</v>
      </c>
      <c r="BL45" s="98" t="s">
        <v>174</v>
      </c>
      <c r="BM45" s="117">
        <f>1/(1+EXP(-BK45))</f>
        <v>0.92454191153453558</v>
      </c>
      <c r="BN45" s="99"/>
      <c r="BO45" s="117" cm="1">
        <f t="array" ref="BO45:BO46">MMULT($BB45:$BD46,BO18:BO20)</f>
        <v>0.48344267197644608</v>
      </c>
      <c r="BP45" s="98" t="s">
        <v>174</v>
      </c>
      <c r="BQ45" s="117">
        <f>1/(1+EXP(-BO45))</f>
        <v>0.61856048141749997</v>
      </c>
      <c r="BR45" s="99"/>
      <c r="BS45" s="117" cm="1">
        <f t="array" ref="BS45:BS46">MMULT($BB45:$BD46,BS18:BS20)</f>
        <v>0.95136825288317128</v>
      </c>
      <c r="BT45" s="98" t="s">
        <v>174</v>
      </c>
      <c r="BU45" s="117">
        <f>1/(1+EXP(-BS45))</f>
        <v>0.72139026146341434</v>
      </c>
      <c r="BW45" s="117" cm="1">
        <f t="array" ref="BW45:BW46">MMULT($BB45:$BD46,BW18:BW20)</f>
        <v>0.97440030787808518</v>
      </c>
      <c r="BX45" s="98" t="s">
        <v>174</v>
      </c>
      <c r="BY45" s="117">
        <f>1/(1+EXP(-BW45))</f>
        <v>0.7259957031094969</v>
      </c>
    </row>
    <row r="46" spans="14:77" ht="15" customHeight="1" thickBot="1">
      <c r="N46" s="121">
        <v>0</v>
      </c>
      <c r="O46" s="122">
        <v>1</v>
      </c>
      <c r="P46" s="122">
        <v>0</v>
      </c>
      <c r="Q46" s="123">
        <v>0</v>
      </c>
      <c r="R46" s="123">
        <v>0</v>
      </c>
      <c r="S46" s="123">
        <v>0</v>
      </c>
      <c r="T46" s="123">
        <v>0</v>
      </c>
      <c r="U46" s="123">
        <v>0</v>
      </c>
      <c r="V46" s="123">
        <v>2</v>
      </c>
      <c r="W46" s="124">
        <v>0</v>
      </c>
      <c r="X46" s="98" t="s">
        <v>173</v>
      </c>
      <c r="Y46" s="117" cm="1">
        <f t="array" ref="Y46">MMULT($N46:$W46,Y$11:Y$20)</f>
        <v>2</v>
      </c>
      <c r="Z46" s="98" t="s">
        <v>174</v>
      </c>
      <c r="AA46" s="117">
        <f>1/(1+EXP(-Y46))</f>
        <v>0.88079707797788231</v>
      </c>
      <c r="AB46" s="103"/>
      <c r="AD46" s="117" cm="1">
        <f t="array" ref="AD46">MMULT($N46:$W46,AD$11:AD$20)</f>
        <v>0.86041042536320267</v>
      </c>
      <c r="AE46" s="98" t="s">
        <v>174</v>
      </c>
      <c r="AF46" s="117">
        <f>1/(1+EXP(-AD46))</f>
        <v>0.70274639683254636</v>
      </c>
      <c r="AH46" s="117" cm="1">
        <f t="array" ref="AH46">MMULT($N46:$W46,AH$11:AH$20)</f>
        <v>-1.1663954412256226</v>
      </c>
      <c r="AI46" s="98" t="s">
        <v>174</v>
      </c>
      <c r="AJ46" s="117">
        <f t="shared" si="16"/>
        <v>0.23750714309621906</v>
      </c>
      <c r="AK46" s="99"/>
      <c r="AL46" s="117" cm="1">
        <f t="array" ref="AL46">MMULT($N46:$W46,AL$11:AL$20)</f>
        <v>-3.1396500027664883E-3</v>
      </c>
      <c r="AM46" s="98" t="s">
        <v>174</v>
      </c>
      <c r="AN46" s="117">
        <f t="shared" si="17"/>
        <v>0.49921508814407423</v>
      </c>
      <c r="AV46" s="121">
        <v>0</v>
      </c>
      <c r="AW46" s="122">
        <v>0</v>
      </c>
      <c r="AX46" s="122">
        <v>0</v>
      </c>
      <c r="AY46" s="122">
        <v>0</v>
      </c>
      <c r="AZ46" s="122">
        <v>0</v>
      </c>
      <c r="BA46" s="122">
        <v>-1</v>
      </c>
      <c r="BB46" s="123">
        <v>-1</v>
      </c>
      <c r="BC46" s="123">
        <v>-2</v>
      </c>
      <c r="BD46" s="124">
        <v>4</v>
      </c>
      <c r="BE46" s="98" t="s">
        <v>173</v>
      </c>
      <c r="BF46" s="117">
        <v>3.9200851259911627</v>
      </c>
      <c r="BG46" s="98" t="s">
        <v>174</v>
      </c>
      <c r="BH46" s="117">
        <f>1/(1+EXP(-BF46))</f>
        <v>0.98054653927852198</v>
      </c>
      <c r="BI46" s="99"/>
      <c r="BK46" s="117">
        <v>3.1498753260235555</v>
      </c>
      <c r="BL46" s="98" t="s">
        <v>174</v>
      </c>
      <c r="BM46" s="117">
        <f>1/(1+EXP(-BK46))</f>
        <v>0.95890380901656558</v>
      </c>
      <c r="BN46" s="99"/>
      <c r="BO46" s="117">
        <v>4.608499318799975</v>
      </c>
      <c r="BP46" s="98" t="s">
        <v>174</v>
      </c>
      <c r="BQ46" s="117">
        <f>1/(1+EXP(-BO46))</f>
        <v>0.99013159206711654</v>
      </c>
      <c r="BR46" s="99"/>
      <c r="BS46" s="117">
        <v>4.0220873090818445</v>
      </c>
      <c r="BT46" s="98" t="s">
        <v>174</v>
      </c>
      <c r="BU46" s="117">
        <f>1/(1+EXP(-BS46))</f>
        <v>0.98239978652881033</v>
      </c>
      <c r="BW46" s="117">
        <v>3.9239125518345461</v>
      </c>
      <c r="BX46" s="98" t="s">
        <v>174</v>
      </c>
      <c r="BY46" s="117">
        <f>1/(1+EXP(-BW46))</f>
        <v>0.98061941339363035</v>
      </c>
    </row>
    <row r="47" spans="14:77" ht="15" customHeight="1">
      <c r="AK47" s="99"/>
      <c r="AL47" s="99"/>
      <c r="AM47" s="99"/>
      <c r="AY47" s="99"/>
      <c r="AZ47" s="99"/>
      <c r="BA47" s="99"/>
      <c r="BB47" s="99"/>
      <c r="BC47" s="99"/>
      <c r="BD47" s="99"/>
      <c r="BE47" s="99"/>
      <c r="BF47" s="99"/>
      <c r="BG47" s="99"/>
      <c r="BH47" s="98" t="s">
        <v>169</v>
      </c>
      <c r="BI47" s="99"/>
      <c r="BK47" s="99"/>
      <c r="BL47" s="99"/>
      <c r="BM47" s="98" t="s">
        <v>169</v>
      </c>
      <c r="BN47" s="99"/>
      <c r="BO47" s="99"/>
      <c r="BP47" s="99"/>
      <c r="BQ47" s="98" t="s">
        <v>169</v>
      </c>
      <c r="BR47" s="99"/>
      <c r="BS47" s="99"/>
      <c r="BT47" s="99"/>
      <c r="BU47" s="98" t="s">
        <v>169</v>
      </c>
      <c r="BW47" s="99"/>
      <c r="BX47" s="99"/>
      <c r="BY47" s="98" t="s">
        <v>169</v>
      </c>
    </row>
    <row r="48" spans="14:77" ht="15" customHeight="1">
      <c r="AA48" s="98" t="s">
        <v>169</v>
      </c>
      <c r="AF48" s="98" t="s">
        <v>169</v>
      </c>
      <c r="AJ48" s="98" t="s">
        <v>169</v>
      </c>
      <c r="AK48" s="99"/>
      <c r="AL48" s="99"/>
      <c r="AM48" s="99"/>
      <c r="AN48" s="98" t="s">
        <v>169</v>
      </c>
      <c r="AY48" s="99"/>
      <c r="AZ48" s="99"/>
      <c r="BA48" s="99"/>
      <c r="BB48" s="99"/>
      <c r="BC48" s="99"/>
      <c r="BD48" s="99"/>
      <c r="BE48" s="99"/>
      <c r="BF48" s="99"/>
      <c r="BG48" s="99"/>
      <c r="BH48" s="107">
        <f>BH40*BH45</f>
        <v>0.59447390417919332</v>
      </c>
      <c r="BI48" s="99" t="s">
        <v>182</v>
      </c>
      <c r="BK48" s="99"/>
      <c r="BL48" s="99"/>
      <c r="BM48" s="107">
        <f>BM40*BM45</f>
        <v>0.22505495182183813</v>
      </c>
      <c r="BN48" s="99"/>
      <c r="BO48" s="99"/>
      <c r="BP48" s="99"/>
      <c r="BQ48" s="107">
        <f>BQ40*BQ45</f>
        <v>0.27497483069259815</v>
      </c>
      <c r="BR48" s="99"/>
      <c r="BS48" s="99"/>
      <c r="BT48" s="99"/>
      <c r="BU48" s="107">
        <f>BU40*BU45</f>
        <v>0.26753045251295948</v>
      </c>
      <c r="BW48" s="99"/>
      <c r="BX48" s="99"/>
      <c r="BY48" s="107">
        <f>BY40*BY45</f>
        <v>0.20332652501885398</v>
      </c>
    </row>
    <row r="49" spans="14:77" ht="15" customHeight="1">
      <c r="AA49" s="108">
        <f>AA14*AA23+AA32*AA41</f>
        <v>0.96164390315768711</v>
      </c>
      <c r="AB49" s="99" t="s">
        <v>179</v>
      </c>
      <c r="AF49" s="108">
        <f>AF14*AF23+AF32*AF41</f>
        <v>1.0699527808002762</v>
      </c>
      <c r="AJ49" s="108">
        <f>AJ14*AJ23+AJ32*AJ41</f>
        <v>9.148309261978449E-2</v>
      </c>
      <c r="AK49" s="99"/>
      <c r="AL49" s="99"/>
      <c r="AM49" s="99"/>
      <c r="AN49" s="108">
        <f>AN14*AN23+AN32*AN41</f>
        <v>4.7372669589676918E-2</v>
      </c>
      <c r="AY49" s="99"/>
      <c r="AZ49" s="99"/>
      <c r="BA49" s="99"/>
      <c r="BB49" s="99"/>
      <c r="BC49" s="99"/>
      <c r="BD49" s="99"/>
      <c r="BE49" s="99"/>
      <c r="BF49" s="99"/>
      <c r="BG49" s="99"/>
      <c r="BH49" s="107">
        <f>BH41*BH46</f>
        <v>0.12782538489862563</v>
      </c>
      <c r="BI49" s="99" t="s">
        <v>183</v>
      </c>
      <c r="BK49" s="99"/>
      <c r="BL49" s="99"/>
      <c r="BM49" s="107">
        <f>BM41*BM46</f>
        <v>-0.41677713531090643</v>
      </c>
      <c r="BN49" s="99"/>
      <c r="BO49" s="99"/>
      <c r="BP49" s="99"/>
      <c r="BQ49" s="107">
        <f>BQ41*BQ46</f>
        <v>-0.14853106988722134</v>
      </c>
      <c r="BR49" s="99"/>
      <c r="BS49" s="99"/>
      <c r="BT49" s="99"/>
      <c r="BU49" s="107">
        <f>BU41*BU46</f>
        <v>-9.5721502173752721E-2</v>
      </c>
      <c r="BW49" s="99"/>
      <c r="BX49" s="99"/>
      <c r="BY49" s="107">
        <f>BY41*BY46</f>
        <v>-6.6349743955872911E-2</v>
      </c>
    </row>
    <row r="50" spans="14:77" ht="15" customHeight="1">
      <c r="AA50" s="108">
        <f>AA15*AA24+AA33*AA42</f>
        <v>0</v>
      </c>
      <c r="AB50" s="99" t="s">
        <v>166</v>
      </c>
      <c r="AF50" s="108">
        <f>AF15*AF24+AF33*AF42</f>
        <v>-0.80464177183053298</v>
      </c>
      <c r="AJ50" s="108">
        <f>AJ15*AJ24+AJ33*AJ42</f>
        <v>-0.97915674397277197</v>
      </c>
      <c r="AK50" s="99"/>
      <c r="AL50" s="99"/>
      <c r="AM50" s="99"/>
      <c r="AN50" s="108">
        <f>AN15*AN24+AN33*AN42</f>
        <v>-0.62210295753316569</v>
      </c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103"/>
      <c r="BK50" s="99"/>
      <c r="BL50" s="99"/>
      <c r="BM50" s="99"/>
      <c r="BN50" s="99"/>
      <c r="BO50" s="99"/>
      <c r="BP50" s="99"/>
      <c r="BQ50" s="99"/>
      <c r="BU50" s="99"/>
      <c r="BY50" s="99"/>
    </row>
    <row r="51" spans="14:77" ht="15" customHeight="1">
      <c r="AA51" s="108">
        <f>AA16*AA25+AA34*AA43</f>
        <v>-0.6708099071708693</v>
      </c>
      <c r="AF51" s="108">
        <f>AF16*AF25+AF34*AF43</f>
        <v>-0.23293871850890296</v>
      </c>
      <c r="AJ51" s="108">
        <f>AJ16*AJ25+AJ34*AJ43</f>
        <v>-1.1720559494878402</v>
      </c>
      <c r="AK51" s="99"/>
      <c r="AL51" s="99"/>
      <c r="AM51" s="99"/>
      <c r="AN51" s="108">
        <f>AN16*AN25+AN34*AN43</f>
        <v>-1.5930166956797893</v>
      </c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K51" s="99"/>
      <c r="BL51" s="99"/>
      <c r="BM51" s="99"/>
      <c r="BN51" s="99"/>
      <c r="BO51" s="99"/>
      <c r="BP51" s="99"/>
      <c r="BQ51" s="99"/>
      <c r="BU51" s="99"/>
      <c r="BY51" s="99"/>
    </row>
    <row r="52" spans="14:77" ht="15" customHeight="1">
      <c r="AA52" s="108">
        <f>AA17*AA26+AA35*AA44</f>
        <v>0</v>
      </c>
      <c r="AF52" s="108">
        <f>AF17*AF26+AF35*AF44</f>
        <v>0.8734510435427727</v>
      </c>
      <c r="AJ52" s="108">
        <f>AJ17*AJ26+AJ35*AJ44</f>
        <v>0.71519814658156977</v>
      </c>
      <c r="AK52" s="99"/>
      <c r="AL52" s="99"/>
      <c r="AM52" s="99"/>
      <c r="AN52" s="108">
        <f>AN17*AN26+AN35*AN44</f>
        <v>0.7697216768490045</v>
      </c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K52" s="99"/>
      <c r="BL52" s="99"/>
      <c r="BM52" s="99"/>
      <c r="BN52" s="99"/>
      <c r="BO52" s="99"/>
      <c r="BP52" s="99"/>
      <c r="BQ52" s="99"/>
      <c r="BU52" s="99"/>
      <c r="BY52" s="99"/>
    </row>
    <row r="53" spans="14:77" ht="15" customHeight="1">
      <c r="AA53" s="108">
        <f>AA18*AA27+AA36*AA45</f>
        <v>0.73056825745056042</v>
      </c>
      <c r="AF53" s="108">
        <f>AF18*AF27+AF36*AF45</f>
        <v>1.0982090745569282</v>
      </c>
      <c r="AJ53" s="108">
        <f>AJ18*AJ27+AJ36*AJ45</f>
        <v>0.96371448114230007</v>
      </c>
      <c r="AK53" s="99"/>
      <c r="AL53" s="99"/>
      <c r="AM53" s="99"/>
      <c r="AN53" s="108">
        <f>AN18*AN27+AN36*AN45</f>
        <v>0.12398000616659589</v>
      </c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K53" s="99"/>
      <c r="BL53" s="99"/>
      <c r="BM53" s="99"/>
      <c r="BN53" s="99"/>
      <c r="BO53" s="99"/>
      <c r="BP53" s="99"/>
      <c r="BQ53" s="99"/>
      <c r="BU53" s="99"/>
      <c r="BY53" s="99"/>
    </row>
    <row r="54" spans="14:77" ht="15" customHeight="1">
      <c r="U54" s="130"/>
      <c r="V54" s="131"/>
      <c r="AA54" s="108">
        <f>AA18*AA28+AA37*AA46</f>
        <v>-0.6708099071708693</v>
      </c>
      <c r="AB54" s="103"/>
      <c r="AF54" s="108">
        <f>AF20*AF28+AF37*AF46</f>
        <v>-0.53520754894663813</v>
      </c>
      <c r="AJ54" s="108">
        <f>AJ20*AJ28+AJ37*AJ46</f>
        <v>-0.22896343640976885</v>
      </c>
      <c r="AK54" s="99"/>
      <c r="AL54" s="99"/>
      <c r="AM54" s="99"/>
      <c r="AN54" s="108">
        <f>AN20*AN28+AN37*AN46</f>
        <v>0</v>
      </c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W54" s="99"/>
      <c r="BX54" s="99"/>
      <c r="BY54" s="99"/>
    </row>
    <row r="55" spans="14:77" ht="15" customHeight="1">
      <c r="Z55" s="99" t="s">
        <v>177</v>
      </c>
      <c r="AA55" s="132" t="s">
        <v>180</v>
      </c>
      <c r="AE55" s="99" t="s">
        <v>177</v>
      </c>
      <c r="AF55" s="132" t="s">
        <v>180</v>
      </c>
      <c r="AI55" s="99" t="s">
        <v>177</v>
      </c>
      <c r="AJ55" s="132" t="s">
        <v>180</v>
      </c>
      <c r="AK55" s="99"/>
      <c r="AL55" s="99"/>
      <c r="AM55" s="99" t="s">
        <v>177</v>
      </c>
      <c r="AN55" s="132" t="s">
        <v>180</v>
      </c>
      <c r="AY55" s="99"/>
      <c r="AZ55" s="99"/>
      <c r="BA55" s="99"/>
      <c r="BG55" s="99"/>
      <c r="BH55" s="99"/>
      <c r="BI55" s="99"/>
      <c r="BL55" s="99"/>
      <c r="BM55" s="99"/>
      <c r="BN55" s="99"/>
      <c r="BP55" s="99"/>
      <c r="BQ55" s="99"/>
      <c r="BR55" s="99"/>
      <c r="BT55" s="99"/>
      <c r="BU55" s="99"/>
      <c r="BX55" s="99"/>
      <c r="BY55" s="99"/>
    </row>
    <row r="56" spans="14:77" ht="15" customHeight="1">
      <c r="AA56" s="117">
        <f>TANH(AA49)</f>
        <v>0.74500923683448372</v>
      </c>
      <c r="AB56" s="99" t="s">
        <v>178</v>
      </c>
      <c r="AF56" s="117">
        <f>TANH(AF49)</f>
        <v>0.78944343041200327</v>
      </c>
      <c r="AJ56" s="117">
        <f>TANH(AJ49)</f>
        <v>9.1228732001024521E-2</v>
      </c>
      <c r="AK56" s="99"/>
      <c r="AL56" s="99"/>
      <c r="AM56" s="99"/>
      <c r="AN56" s="117">
        <f>TANH(AN49)</f>
        <v>4.733726393333354E-2</v>
      </c>
      <c r="AY56" s="99"/>
      <c r="AZ56" s="99"/>
      <c r="BA56" s="99"/>
      <c r="BB56" s="102"/>
      <c r="BC56" s="102" t="s">
        <v>162</v>
      </c>
      <c r="BD56" s="102"/>
      <c r="BE56" s="103"/>
      <c r="BF56" s="104">
        <v>1</v>
      </c>
      <c r="BG56" s="99"/>
      <c r="BH56" s="99"/>
      <c r="BI56" s="109" t="s">
        <v>165</v>
      </c>
      <c r="BK56" s="104">
        <v>2</v>
      </c>
      <c r="BL56" s="99"/>
      <c r="BM56" s="99"/>
      <c r="BN56" s="99"/>
      <c r="BO56" s="104">
        <v>0</v>
      </c>
      <c r="BP56" s="99"/>
      <c r="BQ56" s="99"/>
      <c r="BR56" s="99"/>
      <c r="BS56" s="104">
        <v>-1</v>
      </c>
      <c r="BT56" s="99"/>
      <c r="BU56" s="99"/>
      <c r="BW56" s="104">
        <v>-1</v>
      </c>
      <c r="BX56" s="99"/>
      <c r="BY56" s="99"/>
    </row>
    <row r="57" spans="14:77" ht="15" customHeight="1">
      <c r="AA57" s="117">
        <f t="shared" ref="AA57:AA60" si="18">TANH(AA50)</f>
        <v>0</v>
      </c>
      <c r="AB57" s="99" t="s">
        <v>181</v>
      </c>
      <c r="AF57" s="117">
        <f t="shared" ref="AF57:AF60" si="19">TANH(AF50)</f>
        <v>-0.6666237842454511</v>
      </c>
      <c r="AJ57" s="117">
        <f t="shared" ref="AJ57:AJ61" si="20">TANH(AJ50)</f>
        <v>-0.75270063442804858</v>
      </c>
      <c r="AK57" s="99"/>
      <c r="AL57" s="99"/>
      <c r="AM57" s="99"/>
      <c r="AN57" s="117">
        <f t="shared" ref="AN57:AN61" si="21">TANH(AN50)</f>
        <v>-0.55259053212999709</v>
      </c>
      <c r="AY57" s="99"/>
      <c r="AZ57" s="99"/>
      <c r="BA57" s="99"/>
      <c r="BB57" s="106"/>
      <c r="BC57" s="106" t="s">
        <v>164</v>
      </c>
      <c r="BD57" s="106"/>
      <c r="BE57" s="99"/>
      <c r="BF57" s="104">
        <v>1</v>
      </c>
      <c r="BG57" s="99"/>
      <c r="BH57" s="99"/>
      <c r="BI57" s="109" t="s">
        <v>166</v>
      </c>
      <c r="BK57" s="104">
        <v>0</v>
      </c>
      <c r="BL57" s="99"/>
      <c r="BM57" s="99"/>
      <c r="BN57" s="99"/>
      <c r="BO57" s="104">
        <v>3</v>
      </c>
      <c r="BP57" s="99"/>
      <c r="BQ57" s="99"/>
      <c r="BR57" s="99"/>
      <c r="BS57" s="104">
        <v>2</v>
      </c>
      <c r="BT57" s="99"/>
      <c r="BU57" s="99"/>
      <c r="BW57" s="104">
        <v>2</v>
      </c>
      <c r="BX57" s="99"/>
      <c r="BY57" s="99"/>
    </row>
    <row r="58" spans="14:77" ht="15" customHeight="1">
      <c r="AA58" s="117">
        <f t="shared" si="18"/>
        <v>-0.58551238622697988</v>
      </c>
      <c r="AB58" s="103"/>
      <c r="AF58" s="117">
        <f t="shared" si="19"/>
        <v>-0.22881507608032312</v>
      </c>
      <c r="AJ58" s="117">
        <f t="shared" si="20"/>
        <v>-0.82493014118342611</v>
      </c>
      <c r="AK58" s="99"/>
      <c r="AL58" s="99"/>
      <c r="AM58" s="99"/>
      <c r="AN58" s="117">
        <f t="shared" si="21"/>
        <v>-0.92061058583068867</v>
      </c>
      <c r="AY58" s="99"/>
      <c r="AZ58" s="99"/>
      <c r="BA58" s="99"/>
      <c r="BB58" s="106"/>
      <c r="BC58" s="106" t="s">
        <v>166</v>
      </c>
      <c r="BD58" s="106"/>
      <c r="BE58" s="110"/>
      <c r="BF58" s="107">
        <v>0</v>
      </c>
      <c r="BG58" s="99"/>
      <c r="BH58" s="108">
        <v>0</v>
      </c>
      <c r="BI58" s="109" t="s">
        <v>168</v>
      </c>
      <c r="BK58" s="107">
        <f>BH88</f>
        <v>0.62249072099184088</v>
      </c>
      <c r="BL58" s="99"/>
      <c r="BM58" s="108">
        <f>BH77</f>
        <v>0.74789596356084254</v>
      </c>
      <c r="BN58" s="99"/>
      <c r="BO58" s="107">
        <f>BM88</f>
        <v>0.43985747793225394</v>
      </c>
      <c r="BP58" s="99"/>
      <c r="BQ58" s="108">
        <f>BM77</f>
        <v>0.48671933405333906</v>
      </c>
      <c r="BR58" s="99"/>
      <c r="BS58" s="107">
        <f>BQ88</f>
        <v>0.90074907267528781</v>
      </c>
      <c r="BT58" s="99"/>
      <c r="BU58" s="108">
        <f>BQ77</f>
        <v>1.4769900275619881</v>
      </c>
      <c r="BW58" s="107">
        <f>BU88</f>
        <v>0.97330514291370707</v>
      </c>
      <c r="BX58" s="99"/>
      <c r="BY58" s="108">
        <f>BU77</f>
        <v>2.3499479682798192</v>
      </c>
    </row>
    <row r="59" spans="14:77" ht="15" customHeight="1">
      <c r="AA59" s="117">
        <f t="shared" si="18"/>
        <v>0</v>
      </c>
      <c r="AF59" s="117">
        <f t="shared" si="19"/>
        <v>0.70312327686492682</v>
      </c>
      <c r="AJ59" s="117">
        <f t="shared" si="20"/>
        <v>0.61392611064373515</v>
      </c>
      <c r="AK59" s="99"/>
      <c r="AL59" s="99"/>
      <c r="AM59" s="99"/>
      <c r="AN59" s="117">
        <f t="shared" si="21"/>
        <v>0.64676758131839984</v>
      </c>
      <c r="AZ59" s="99"/>
      <c r="BA59" s="99"/>
      <c r="BB59" s="106"/>
      <c r="BC59" s="106" t="s">
        <v>167</v>
      </c>
      <c r="BD59" s="106"/>
      <c r="BE59" s="99"/>
      <c r="BF59" s="107">
        <v>0</v>
      </c>
      <c r="BG59" s="99"/>
      <c r="BH59" s="108">
        <v>0</v>
      </c>
      <c r="BI59" s="103"/>
      <c r="BK59" s="107">
        <f>BH89</f>
        <v>0</v>
      </c>
      <c r="BL59" s="99"/>
      <c r="BM59" s="108">
        <f>BH78</f>
        <v>0</v>
      </c>
      <c r="BN59" s="99"/>
      <c r="BO59" s="107">
        <f>BM89</f>
        <v>0.6188822436974869</v>
      </c>
      <c r="BP59" s="99"/>
      <c r="BQ59" s="108">
        <f>BM78</f>
        <v>0.74177680866389761</v>
      </c>
      <c r="BR59" s="99"/>
      <c r="BS59" s="107">
        <f>BQ89</f>
        <v>-8.9752493918226359E-2</v>
      </c>
      <c r="BT59" s="99"/>
      <c r="BU59" s="108">
        <f>BQ78</f>
        <v>-0.22485752323292307</v>
      </c>
      <c r="BW59" s="107">
        <f>BU89</f>
        <v>-0.15146409780126482</v>
      </c>
      <c r="BX59" s="99"/>
      <c r="BY59" s="108">
        <f>BU78</f>
        <v>-0.69604024896116135</v>
      </c>
    </row>
    <row r="60" spans="14:77" ht="15" customHeight="1">
      <c r="AA60" s="117">
        <f t="shared" si="18"/>
        <v>0.62341288046905319</v>
      </c>
      <c r="AF60" s="117">
        <f t="shared" si="19"/>
        <v>0.79985479608923127</v>
      </c>
      <c r="AJ60" s="117">
        <f t="shared" si="20"/>
        <v>0.74592914341361549</v>
      </c>
      <c r="AK60" s="99"/>
      <c r="AL60" s="99"/>
      <c r="AM60" s="99"/>
      <c r="AN60" s="117">
        <f t="shared" si="21"/>
        <v>0.12334865374277229</v>
      </c>
      <c r="AZ60" s="99"/>
      <c r="BA60" s="99"/>
      <c r="BB60" s="99"/>
      <c r="BC60" s="99"/>
      <c r="BD60" s="99"/>
      <c r="BE60" s="99"/>
      <c r="BF60" s="99">
        <v>1</v>
      </c>
      <c r="BG60" s="99"/>
      <c r="BH60" s="99"/>
      <c r="BI60" s="103"/>
      <c r="BK60" s="99">
        <v>1</v>
      </c>
      <c r="BL60" s="99"/>
      <c r="BM60" s="99"/>
      <c r="BN60" s="99"/>
      <c r="BO60" s="99">
        <v>1</v>
      </c>
      <c r="BP60" s="99"/>
      <c r="BQ60" s="99"/>
      <c r="BR60" s="99"/>
      <c r="BS60" s="99">
        <v>1</v>
      </c>
      <c r="BT60" s="99"/>
      <c r="BU60" s="99"/>
      <c r="BW60" s="99">
        <v>1</v>
      </c>
      <c r="BX60" s="99"/>
      <c r="BY60" s="99"/>
    </row>
    <row r="61" spans="14:77" ht="15" customHeight="1">
      <c r="AA61" s="117">
        <f>TANH(AA54)</f>
        <v>-0.58551238622697988</v>
      </c>
      <c r="AF61" s="117">
        <f>TANH(AF54)</f>
        <v>-0.48935169590713068</v>
      </c>
      <c r="AJ61" s="117">
        <f t="shared" si="20"/>
        <v>-0.22504451534150249</v>
      </c>
      <c r="AK61" s="99"/>
      <c r="AL61" s="99"/>
      <c r="AM61" s="99"/>
      <c r="AN61" s="117">
        <f t="shared" si="21"/>
        <v>0</v>
      </c>
      <c r="AZ61" s="99"/>
      <c r="BA61" s="99"/>
      <c r="BB61" s="99"/>
      <c r="BC61" s="99"/>
      <c r="BD61" s="99"/>
      <c r="BE61" s="99"/>
      <c r="BF61" s="98" t="s">
        <v>169</v>
      </c>
      <c r="BG61" s="99"/>
      <c r="BH61" s="111" t="s">
        <v>170</v>
      </c>
      <c r="BI61" s="103"/>
      <c r="BK61" s="98" t="s">
        <v>169</v>
      </c>
      <c r="BL61" s="99"/>
      <c r="BM61" s="111" t="s">
        <v>170</v>
      </c>
      <c r="BN61" s="99"/>
      <c r="BO61" s="98" t="s">
        <v>169</v>
      </c>
      <c r="BP61" s="99"/>
      <c r="BQ61" s="111" t="s">
        <v>170</v>
      </c>
      <c r="BR61" s="99"/>
      <c r="BS61" s="98" t="s">
        <v>169</v>
      </c>
      <c r="BT61" s="99"/>
      <c r="BU61" s="111" t="s">
        <v>170</v>
      </c>
      <c r="BW61" s="98" t="s">
        <v>169</v>
      </c>
      <c r="BX61" s="99"/>
      <c r="BY61" s="111" t="s">
        <v>170</v>
      </c>
    </row>
    <row r="62" spans="14:77" ht="15" customHeight="1" thickBot="1">
      <c r="AK62" s="99"/>
      <c r="AL62" s="99"/>
      <c r="AM62" s="99"/>
      <c r="AZ62" s="103"/>
      <c r="BA62" s="99"/>
      <c r="BB62" s="99"/>
      <c r="BC62" s="99"/>
      <c r="BD62" s="103"/>
      <c r="BE62" s="99"/>
      <c r="BF62" s="99"/>
      <c r="BG62" s="112" t="s">
        <v>171</v>
      </c>
      <c r="BH62" s="99"/>
      <c r="BI62" s="99" t="s">
        <v>172</v>
      </c>
      <c r="BK62" s="99"/>
      <c r="BL62" s="112" t="s">
        <v>171</v>
      </c>
      <c r="BM62" s="99"/>
      <c r="BN62" s="99"/>
      <c r="BO62" s="99"/>
      <c r="BP62" s="112" t="s">
        <v>171</v>
      </c>
      <c r="BQ62" s="99"/>
      <c r="BR62" s="99"/>
      <c r="BT62" s="112" t="s">
        <v>171</v>
      </c>
      <c r="BU62" s="99"/>
      <c r="BX62" s="112" t="s">
        <v>171</v>
      </c>
      <c r="BY62" s="99"/>
    </row>
    <row r="63" spans="14:77" ht="15" customHeight="1">
      <c r="AA63" s="111" t="s">
        <v>170</v>
      </c>
      <c r="AF63" s="111" t="s">
        <v>170</v>
      </c>
      <c r="AJ63" s="111" t="s">
        <v>170</v>
      </c>
      <c r="AK63" s="99"/>
      <c r="AL63" s="99"/>
      <c r="AM63" s="99"/>
      <c r="AN63" s="111" t="s">
        <v>170</v>
      </c>
      <c r="AZ63" s="113">
        <v>0</v>
      </c>
      <c r="BA63" s="114">
        <v>1</v>
      </c>
      <c r="BB63" s="115">
        <v>1</v>
      </c>
      <c r="BC63" s="115">
        <v>1</v>
      </c>
      <c r="BD63" s="116">
        <v>0</v>
      </c>
      <c r="BE63" s="98" t="s">
        <v>173</v>
      </c>
      <c r="BF63" s="117" cm="1">
        <f t="array" ref="BF63:BF64">MMULT($AZ63:$BD64,BF56:BF60)</f>
        <v>1</v>
      </c>
      <c r="BG63" s="98" t="s">
        <v>174</v>
      </c>
      <c r="BH63" s="117">
        <f>1/(1+EXP(-BF63))</f>
        <v>0.7310585786300049</v>
      </c>
      <c r="BI63" s="99" t="s">
        <v>175</v>
      </c>
      <c r="BK63" s="117" cm="1">
        <f t="array" ref="BK63:BK64">MMULT($AZ63:$BD64,BK56:BK60)</f>
        <v>0.62249072099184088</v>
      </c>
      <c r="BL63" s="98" t="s">
        <v>174</v>
      </c>
      <c r="BM63" s="117">
        <f>1/(1+EXP(-BK63))</f>
        <v>0.6507848120158275</v>
      </c>
      <c r="BN63" s="99"/>
      <c r="BO63" s="117" cm="1">
        <f t="array" ref="BO63:BO64">MMULT($AZ63:$BD64,BO56:BO60)</f>
        <v>4.0587397216297409</v>
      </c>
      <c r="BP63" s="98" t="s">
        <v>174</v>
      </c>
      <c r="BQ63" s="117">
        <f>1/(1+EXP(-BO63))</f>
        <v>0.98302244410147765</v>
      </c>
      <c r="BR63" s="99"/>
      <c r="BS63" s="117" cm="1">
        <f t="array" ref="BS63:BS64">MMULT($AZ63:$BD64,BS56:BS60)</f>
        <v>2.8109965787570617</v>
      </c>
      <c r="BT63" s="98" t="s">
        <v>174</v>
      </c>
      <c r="BU63" s="117">
        <f>1/(1+EXP(-BS63))</f>
        <v>0.94326717388370107</v>
      </c>
      <c r="BW63" s="117" cm="1">
        <f t="array" ref="BW63:BW64">MMULT($AZ63:$BD64,BW56:BW60)</f>
        <v>2.8218410451124423</v>
      </c>
      <c r="BX63" s="98" t="s">
        <v>174</v>
      </c>
      <c r="BY63" s="117">
        <f>1/(1+EXP(-BW63))</f>
        <v>0.94384472501525152</v>
      </c>
    </row>
    <row r="64" spans="14:77" ht="15" customHeight="1" thickBot="1">
      <c r="N64" s="103"/>
      <c r="O64" s="99"/>
      <c r="P64" s="99"/>
      <c r="W64" s="103"/>
      <c r="Z64" s="112" t="s">
        <v>171</v>
      </c>
      <c r="AA64" s="129"/>
      <c r="AE64" s="112" t="s">
        <v>171</v>
      </c>
      <c r="AF64" s="129"/>
      <c r="AI64" s="112" t="s">
        <v>171</v>
      </c>
      <c r="AJ64" s="129"/>
      <c r="AK64" s="99"/>
      <c r="AL64" s="99"/>
      <c r="AM64" s="112" t="s">
        <v>171</v>
      </c>
      <c r="AN64" s="129"/>
      <c r="AZ64" s="121">
        <v>1</v>
      </c>
      <c r="BA64" s="122">
        <v>0</v>
      </c>
      <c r="BB64" s="123">
        <v>1</v>
      </c>
      <c r="BC64" s="123">
        <v>0</v>
      </c>
      <c r="BD64" s="124">
        <v>1</v>
      </c>
      <c r="BE64" s="98" t="s">
        <v>173</v>
      </c>
      <c r="BF64" s="117">
        <v>2</v>
      </c>
      <c r="BG64" s="98" t="s">
        <v>174</v>
      </c>
      <c r="BH64" s="117">
        <f>1/(1+EXP(-BF64))</f>
        <v>0.88079707797788231</v>
      </c>
      <c r="BI64" s="103"/>
      <c r="BK64" s="117">
        <v>3.6224907209918409</v>
      </c>
      <c r="BL64" s="98" t="s">
        <v>174</v>
      </c>
      <c r="BM64" s="117">
        <f>1/(1+EXP(-BK64))</f>
        <v>0.97397912374078377</v>
      </c>
      <c r="BN64" s="99"/>
      <c r="BO64" s="117">
        <v>1.4398574779322539</v>
      </c>
      <c r="BP64" s="98" t="s">
        <v>174</v>
      </c>
      <c r="BQ64" s="117">
        <f>1/(1+EXP(-BO64))</f>
        <v>0.80843258010972141</v>
      </c>
      <c r="BR64" s="99"/>
      <c r="BS64" s="117">
        <v>0.90074907267528781</v>
      </c>
      <c r="BT64" s="98" t="s">
        <v>174</v>
      </c>
      <c r="BU64" s="117">
        <f>1/(1+EXP(-BS64))</f>
        <v>0.71110341296242652</v>
      </c>
      <c r="BW64" s="117">
        <v>0.97330514291370707</v>
      </c>
      <c r="BX64" s="98" t="s">
        <v>174</v>
      </c>
      <c r="BY64" s="117">
        <f>1/(1+EXP(-BW64))</f>
        <v>0.72577779247545648</v>
      </c>
    </row>
    <row r="65" spans="14:77" ht="15" customHeight="1">
      <c r="N65" s="113">
        <v>1</v>
      </c>
      <c r="O65" s="114">
        <v>0</v>
      </c>
      <c r="P65" s="114">
        <v>0</v>
      </c>
      <c r="Q65" s="115">
        <v>1</v>
      </c>
      <c r="R65" s="115">
        <v>1</v>
      </c>
      <c r="S65" s="115">
        <v>0</v>
      </c>
      <c r="T65" s="115">
        <v>0</v>
      </c>
      <c r="U65" s="115">
        <v>0</v>
      </c>
      <c r="V65" s="115">
        <v>1</v>
      </c>
      <c r="W65" s="116">
        <v>0</v>
      </c>
      <c r="X65" s="98" t="s">
        <v>173</v>
      </c>
      <c r="Y65" s="117" cm="1">
        <f t="array" ref="Y65">MMULT($N65:$W65,Y$11:Y$20)</f>
        <v>1</v>
      </c>
      <c r="Z65" s="98" t="s">
        <v>174</v>
      </c>
      <c r="AA65" s="117">
        <f>1/(1+EXP(-Y65))</f>
        <v>0.7310585786300049</v>
      </c>
      <c r="AB65" s="99" t="s">
        <v>181</v>
      </c>
      <c r="AD65" s="117" cm="1">
        <f t="array" ref="AD65">MMULT($N65:$W65,AD$11:AD$20)</f>
        <v>2.4748506064280438</v>
      </c>
      <c r="AE65" s="98" t="s">
        <v>174</v>
      </c>
      <c r="AF65" s="117">
        <f>1/(1+EXP(-AD65))</f>
        <v>0.92235983972129165</v>
      </c>
      <c r="AH65" s="117" cm="1">
        <f t="array" ref="AH65">MMULT($N65:$W65,AH$11:AH$20)</f>
        <v>0.24074819486987414</v>
      </c>
      <c r="AI65" s="98" t="s">
        <v>174</v>
      </c>
      <c r="AJ65" s="117">
        <f>1/(1+EXP(-AH65))</f>
        <v>0.55989802188541971</v>
      </c>
      <c r="AK65" s="99"/>
      <c r="AL65" s="117" cm="1">
        <f t="array" ref="AL65">MMULT($N65:$W65,AL$11:AL$20)</f>
        <v>-1.2908987545678809</v>
      </c>
      <c r="AM65" s="98" t="s">
        <v>174</v>
      </c>
      <c r="AN65" s="117">
        <f>1/(1+EXP(-AL65))</f>
        <v>0.21570072613683672</v>
      </c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W65" s="99"/>
      <c r="BX65" s="99"/>
      <c r="BY65" s="99"/>
    </row>
    <row r="66" spans="14:77" ht="15" customHeight="1">
      <c r="N66" s="118">
        <v>1</v>
      </c>
      <c r="O66" s="119">
        <v>1</v>
      </c>
      <c r="P66" s="119">
        <v>0</v>
      </c>
      <c r="Q66" s="107">
        <v>0</v>
      </c>
      <c r="R66" s="107">
        <v>-2</v>
      </c>
      <c r="S66" s="107">
        <v>0</v>
      </c>
      <c r="T66" s="107">
        <v>0</v>
      </c>
      <c r="U66" s="107">
        <v>1</v>
      </c>
      <c r="V66" s="107">
        <v>0</v>
      </c>
      <c r="W66" s="120">
        <v>0</v>
      </c>
      <c r="X66" s="98" t="s">
        <v>173</v>
      </c>
      <c r="Y66" s="117" cm="1">
        <f t="array" ref="Y66">MMULT($N66:$W66,Y$11:Y$20)</f>
        <v>3</v>
      </c>
      <c r="Z66" s="98" t="s">
        <v>174</v>
      </c>
      <c r="AA66" s="117">
        <f t="shared" ref="AA66:AA69" si="22">1/(1+EXP(-Y66))</f>
        <v>0.95257412682243336</v>
      </c>
      <c r="AB66" s="99" t="s">
        <v>175</v>
      </c>
      <c r="AD66" s="117" cm="1">
        <f t="array" ref="AD66">MMULT($N66:$W66,AD$11:AD$20)</f>
        <v>3.5938469802626662</v>
      </c>
      <c r="AE66" s="98" t="s">
        <v>174</v>
      </c>
      <c r="AF66" s="117">
        <f t="shared" ref="AF66:AF69" si="23">TANH(AF59)</f>
        <v>0.60634650310095761</v>
      </c>
      <c r="AH66" s="117" cm="1">
        <f t="array" ref="AH66">MMULT($N66:$W66,AH$11:AH$20)</f>
        <v>-0.19158999907768692</v>
      </c>
      <c r="AI66" s="98" t="s">
        <v>174</v>
      </c>
      <c r="AJ66" s="117">
        <f t="shared" ref="AJ66:AJ69" si="24">1/(1+EXP(-AH66))</f>
        <v>0.45224847779177252</v>
      </c>
      <c r="AK66" s="99"/>
      <c r="AL66" s="117" cm="1">
        <f t="array" ref="AL66">MMULT($N66:$W66,AL$11:AL$20)</f>
        <v>0.33110260148953519</v>
      </c>
      <c r="AM66" s="98"/>
      <c r="AN66" s="117">
        <f t="shared" ref="AN66:AN70" si="25">1/(1+EXP(-AL66))</f>
        <v>0.58202763255914602</v>
      </c>
      <c r="AZ66" s="99"/>
      <c r="BA66" s="99"/>
      <c r="BB66" s="99"/>
      <c r="BC66" s="99"/>
      <c r="BD66" s="99"/>
      <c r="BE66" s="99"/>
      <c r="BF66" s="99"/>
      <c r="BG66" s="99"/>
      <c r="BH66" s="111" t="s">
        <v>176</v>
      </c>
      <c r="BI66" s="99"/>
      <c r="BK66" s="99"/>
      <c r="BL66" s="99"/>
      <c r="BM66" s="111" t="s">
        <v>176</v>
      </c>
      <c r="BN66" s="99"/>
      <c r="BO66" s="99"/>
      <c r="BP66" s="99"/>
      <c r="BQ66" s="111" t="s">
        <v>176</v>
      </c>
      <c r="BR66" s="99"/>
      <c r="BS66" s="99"/>
      <c r="BT66" s="99"/>
      <c r="BU66" s="111" t="s">
        <v>176</v>
      </c>
      <c r="BW66" s="99"/>
      <c r="BX66" s="99"/>
      <c r="BY66" s="111" t="s">
        <v>176</v>
      </c>
    </row>
    <row r="67" spans="14:77" ht="15" customHeight="1" thickBot="1">
      <c r="N67" s="118">
        <v>1</v>
      </c>
      <c r="O67" s="119">
        <v>0</v>
      </c>
      <c r="P67" s="119">
        <v>1</v>
      </c>
      <c r="Q67" s="107">
        <v>0</v>
      </c>
      <c r="R67" s="107">
        <v>0</v>
      </c>
      <c r="S67" s="107">
        <v>1</v>
      </c>
      <c r="T67" s="107">
        <v>0</v>
      </c>
      <c r="U67" s="107">
        <v>0</v>
      </c>
      <c r="V67" s="107">
        <v>1</v>
      </c>
      <c r="W67" s="120">
        <v>0</v>
      </c>
      <c r="X67" s="98" t="s">
        <v>173</v>
      </c>
      <c r="Y67" s="117" cm="1">
        <f t="array" ref="Y67">MMULT($N67:$W67,Y$11:Y$20)</f>
        <v>2</v>
      </c>
      <c r="Z67" s="98" t="s">
        <v>174</v>
      </c>
      <c r="AA67" s="117">
        <f t="shared" si="22"/>
        <v>0.88079707797788231</v>
      </c>
      <c r="AD67" s="117" cm="1">
        <f t="array" ref="AD67">MMULT($N67:$W67,AD$11:AD$20)</f>
        <v>1.4144876137730202</v>
      </c>
      <c r="AE67" s="98" t="s">
        <v>174</v>
      </c>
      <c r="AF67" s="117">
        <f t="shared" si="23"/>
        <v>0.66395558544382893</v>
      </c>
      <c r="AH67" s="117" cm="1">
        <f t="array" ref="AH67">MMULT($N67:$W67,AH$11:AH$20)</f>
        <v>2.7648792315899033</v>
      </c>
      <c r="AI67" s="98" t="s">
        <v>174</v>
      </c>
      <c r="AJ67" s="117">
        <f t="shared" si="24"/>
        <v>0.940748193020432</v>
      </c>
      <c r="AK67" s="99"/>
      <c r="AL67" s="117" cm="1">
        <f t="array" ref="AL67">MMULT($N67:$W67,AL$11:AL$20)</f>
        <v>0.2223786353122188</v>
      </c>
      <c r="AM67" s="98"/>
      <c r="AN67" s="117">
        <f t="shared" si="25"/>
        <v>0.55536667938976936</v>
      </c>
      <c r="AZ67" s="103"/>
      <c r="BA67" s="99"/>
      <c r="BB67" s="99"/>
      <c r="BC67" s="99"/>
      <c r="BD67" s="103"/>
      <c r="BE67" s="99"/>
      <c r="BF67" s="99"/>
      <c r="BG67" s="99" t="s">
        <v>177</v>
      </c>
      <c r="BH67" s="99"/>
      <c r="BI67" s="99" t="s">
        <v>178</v>
      </c>
      <c r="BK67" s="99"/>
      <c r="BL67" s="99" t="s">
        <v>177</v>
      </c>
      <c r="BM67" s="99"/>
      <c r="BN67" s="99"/>
      <c r="BO67" s="99"/>
      <c r="BP67" s="99" t="s">
        <v>177</v>
      </c>
      <c r="BQ67" s="99"/>
      <c r="BR67" s="99"/>
      <c r="BS67" s="99"/>
      <c r="BT67" s="99" t="s">
        <v>177</v>
      </c>
      <c r="BU67" s="99"/>
      <c r="BW67" s="99"/>
      <c r="BX67" s="99" t="s">
        <v>177</v>
      </c>
      <c r="BY67" s="99"/>
    </row>
    <row r="68" spans="14:77" ht="15" customHeight="1">
      <c r="N68" s="118">
        <v>1</v>
      </c>
      <c r="O68" s="119">
        <v>0</v>
      </c>
      <c r="P68" s="119">
        <v>1</v>
      </c>
      <c r="Q68" s="107">
        <v>0</v>
      </c>
      <c r="R68" s="107">
        <v>0</v>
      </c>
      <c r="S68" s="107">
        <v>1</v>
      </c>
      <c r="T68" s="107">
        <v>0</v>
      </c>
      <c r="U68" s="107">
        <v>-1</v>
      </c>
      <c r="V68" s="107">
        <v>1</v>
      </c>
      <c r="W68" s="120">
        <v>-3</v>
      </c>
      <c r="X68" s="98" t="s">
        <v>173</v>
      </c>
      <c r="Y68" s="117" cm="1">
        <f t="array" ref="Y68">MMULT($N68:$W68,Y$11:Y$20)</f>
        <v>-1</v>
      </c>
      <c r="Z68" s="98" t="s">
        <v>174</v>
      </c>
      <c r="AA68" s="117">
        <f t="shared" si="22"/>
        <v>0.2689414213699951</v>
      </c>
      <c r="AD68" s="117" cm="1">
        <f t="array" ref="AD68">MMULT($N68:$W68,AD$11:AD$20)</f>
        <v>-2.179359366489646</v>
      </c>
      <c r="AE68" s="98" t="s">
        <v>174</v>
      </c>
      <c r="AF68" s="117">
        <f t="shared" si="23"/>
        <v>-0.4537017303789827</v>
      </c>
      <c r="AH68" s="117" cm="1">
        <f t="array" ref="AH68">MMULT($N68:$W68,AH$11:AH$20)</f>
        <v>-0.23512076841009666</v>
      </c>
      <c r="AI68" s="98" t="s">
        <v>174</v>
      </c>
      <c r="AJ68" s="117">
        <f t="shared" si="24"/>
        <v>0.44148910870252406</v>
      </c>
      <c r="AK68" s="99"/>
      <c r="AL68" s="117" cm="1">
        <f t="array" ref="AL68">MMULT($N68:$W68,AL$11:AL$20)</f>
        <v>-3.4279085338713435</v>
      </c>
      <c r="AM68" s="98"/>
      <c r="AN68" s="117">
        <f t="shared" si="25"/>
        <v>3.1434547532119939E-2</v>
      </c>
      <c r="AZ68" s="113">
        <v>0</v>
      </c>
      <c r="BA68" s="114">
        <v>1</v>
      </c>
      <c r="BB68" s="115">
        <v>0</v>
      </c>
      <c r="BC68" s="115">
        <v>1</v>
      </c>
      <c r="BD68" s="116">
        <v>0</v>
      </c>
      <c r="BE68" s="98" t="s">
        <v>173</v>
      </c>
      <c r="BF68" s="117" cm="1">
        <f t="array" ref="BF68:BF69">MMULT($AZ68:$BD69,BF56:BF60)</f>
        <v>1</v>
      </c>
      <c r="BG68" s="98" t="s">
        <v>174</v>
      </c>
      <c r="BH68" s="117">
        <f>TANH(BF68)</f>
        <v>0.76159415595576485</v>
      </c>
      <c r="BI68" s="99" t="s">
        <v>166</v>
      </c>
      <c r="BK68" s="117" cm="1">
        <f t="array" ref="BK68:BK69">MMULT($AZ68:$BD69,BK56:BK60)</f>
        <v>0</v>
      </c>
      <c r="BL68" s="98" t="s">
        <v>174</v>
      </c>
      <c r="BM68" s="117">
        <f>TANH(BK68)</f>
        <v>0</v>
      </c>
      <c r="BN68" s="99"/>
      <c r="BO68" s="117" cm="1">
        <f t="array" ref="BO68:BO69">MMULT($AZ68:$BD69,BO56:BO60)</f>
        <v>3.6188822436974868</v>
      </c>
      <c r="BP68" s="98" t="s">
        <v>174</v>
      </c>
      <c r="BQ68" s="117">
        <f>TANH(BO68)</f>
        <v>0.9985631987144008</v>
      </c>
      <c r="BR68" s="99"/>
      <c r="BS68" s="117" cm="1">
        <f t="array" ref="BS68:BS69">MMULT($AZ68:$BD69,BS56:BS60)</f>
        <v>1.9102475060817736</v>
      </c>
      <c r="BT68" s="98" t="s">
        <v>174</v>
      </c>
      <c r="BU68" s="117">
        <f>TANH(BS68)</f>
        <v>0.95710620305780314</v>
      </c>
      <c r="BW68" s="117" cm="1">
        <f t="array" ref="BW68:BW69">MMULT($AZ68:$BD69,BW56:BW60)</f>
        <v>1.8485359021987351</v>
      </c>
      <c r="BX68" s="98" t="s">
        <v>174</v>
      </c>
      <c r="BY68" s="117">
        <f>TANH(BW68)</f>
        <v>0.95160787666153268</v>
      </c>
    </row>
    <row r="69" spans="14:77" ht="15" customHeight="1" thickBot="1">
      <c r="N69" s="118">
        <v>0</v>
      </c>
      <c r="O69" s="119">
        <v>1</v>
      </c>
      <c r="P69" s="119">
        <v>1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1</v>
      </c>
      <c r="W69" s="120">
        <v>0</v>
      </c>
      <c r="X69" s="98" t="s">
        <v>173</v>
      </c>
      <c r="Y69" s="117" cm="1">
        <f t="array" ref="Y69">MMULT($N69:$W69,Y$11:Y$20)</f>
        <v>3</v>
      </c>
      <c r="Z69" s="98" t="s">
        <v>174</v>
      </c>
      <c r="AA69" s="117">
        <f t="shared" si="22"/>
        <v>0.95257412682243336</v>
      </c>
      <c r="AD69" s="117" cm="1">
        <f t="array" ref="AD69">MMULT($N69:$W69,AD$11:AD$20)</f>
        <v>0.93020521268160139</v>
      </c>
      <c r="AE69" s="98" t="s">
        <v>174</v>
      </c>
      <c r="AF69" s="117">
        <f t="shared" si="23"/>
        <v>0</v>
      </c>
      <c r="AH69" s="117" cm="1">
        <f t="array" ref="AH69">MMULT($N69:$W69,AH$11:AH$20)</f>
        <v>1.9168022793871888</v>
      </c>
      <c r="AI69" s="98" t="s">
        <v>174</v>
      </c>
      <c r="AJ69" s="117">
        <f t="shared" si="24"/>
        <v>0.87178142176834084</v>
      </c>
      <c r="AK69" s="99"/>
      <c r="AL69" s="117" cm="1">
        <f t="array" ref="AL69">MMULT($N69:$W69,AL$11:AL$20)</f>
        <v>1.9984301749986169</v>
      </c>
      <c r="AM69" s="98"/>
      <c r="AN69" s="117">
        <f t="shared" si="25"/>
        <v>0.88063215786967008</v>
      </c>
      <c r="AZ69" s="121">
        <v>0</v>
      </c>
      <c r="BA69" s="122">
        <v>-1</v>
      </c>
      <c r="BB69" s="123">
        <v>0</v>
      </c>
      <c r="BC69" s="123">
        <v>1</v>
      </c>
      <c r="BD69" s="124">
        <v>1</v>
      </c>
      <c r="BE69" s="98" t="s">
        <v>173</v>
      </c>
      <c r="BF69" s="117">
        <v>0</v>
      </c>
      <c r="BG69" s="98" t="s">
        <v>174</v>
      </c>
      <c r="BH69" s="117">
        <f>TANH(BF69)</f>
        <v>0</v>
      </c>
      <c r="BI69" s="103"/>
      <c r="BK69" s="117">
        <v>1</v>
      </c>
      <c r="BL69" s="98" t="s">
        <v>174</v>
      </c>
      <c r="BM69" s="117">
        <f>TANH(BK69)</f>
        <v>0.76159415595576485</v>
      </c>
      <c r="BN69" s="99"/>
      <c r="BO69" s="117">
        <v>-1.3811177563025132</v>
      </c>
      <c r="BP69" s="98" t="s">
        <v>174</v>
      </c>
      <c r="BQ69" s="117">
        <f>TANH(BO69)</f>
        <v>-0.88120131515154365</v>
      </c>
      <c r="BR69" s="99"/>
      <c r="BS69" s="117">
        <v>-1.0897524939182262</v>
      </c>
      <c r="BT69" s="98" t="s">
        <v>174</v>
      </c>
      <c r="BU69" s="117">
        <f>TANH(BS69)</f>
        <v>-0.79678779032335645</v>
      </c>
      <c r="BW69" s="117">
        <v>-1.1514640978012647</v>
      </c>
      <c r="BX69" s="98" t="s">
        <v>174</v>
      </c>
      <c r="BY69" s="117">
        <f>TANH(BW69)</f>
        <v>-0.81823852139734554</v>
      </c>
    </row>
    <row r="70" spans="14:77" ht="15" customHeight="1" thickBot="1">
      <c r="N70" s="121">
        <v>0</v>
      </c>
      <c r="O70" s="122">
        <v>0</v>
      </c>
      <c r="P70" s="122">
        <v>-1</v>
      </c>
      <c r="Q70" s="123">
        <v>0</v>
      </c>
      <c r="R70" s="123">
        <v>1</v>
      </c>
      <c r="S70" s="123">
        <v>1</v>
      </c>
      <c r="T70" s="123">
        <v>1</v>
      </c>
      <c r="U70" s="123">
        <v>0</v>
      </c>
      <c r="V70" s="123">
        <v>1</v>
      </c>
      <c r="W70" s="124">
        <v>-1</v>
      </c>
      <c r="X70" s="98" t="s">
        <v>173</v>
      </c>
      <c r="Y70" s="117" cm="1">
        <f t="array" ref="Y70">MMULT($N70:$W70,Y$11:Y$20)</f>
        <v>-2</v>
      </c>
      <c r="Z70" s="98" t="s">
        <v>174</v>
      </c>
      <c r="AA70" s="117">
        <f>1/(1+EXP(-Y70))</f>
        <v>0.11920292202211755</v>
      </c>
      <c r="AD70" s="117" cm="1">
        <f t="array" ref="AD70">MMULT($N70:$W70,AD$11:AD$20)</f>
        <v>-1.5855123862269798</v>
      </c>
      <c r="AE70" s="98" t="s">
        <v>174</v>
      </c>
      <c r="AF70" s="117">
        <f>1/(1+EXP(-AD70))</f>
        <v>0.1700162098316311</v>
      </c>
      <c r="AH70" s="117" cm="1">
        <f t="array" ref="AH70">MMULT($N70:$W70,AH$11:AH$20)</f>
        <v>-4.9583340162546108</v>
      </c>
      <c r="AI70" s="98" t="s">
        <v>174</v>
      </c>
      <c r="AJ70" s="117">
        <f>1/(1+EXP(-AH70))</f>
        <v>6.9756199079148967E-3</v>
      </c>
      <c r="AK70" s="99"/>
      <c r="AL70" s="117" cm="1">
        <f t="array" ref="AL70">MMULT($N70:$W70,AL$11:AL$20)</f>
        <v>-3.8469873894434579</v>
      </c>
      <c r="AM70" s="98" t="s">
        <v>174</v>
      </c>
      <c r="AN70" s="117">
        <f t="shared" si="25"/>
        <v>2.0897897182241946E-2</v>
      </c>
      <c r="BE70" s="98"/>
      <c r="BF70" s="99"/>
      <c r="BG70" s="98"/>
      <c r="BH70" s="99"/>
      <c r="BI70" s="103"/>
      <c r="BK70" s="99"/>
      <c r="BL70" s="98"/>
      <c r="BM70" s="99"/>
      <c r="BN70" s="99"/>
      <c r="BO70" s="99"/>
      <c r="BP70" s="98"/>
      <c r="BQ70" s="99"/>
      <c r="BR70" s="99"/>
      <c r="BS70" s="99"/>
      <c r="BT70" s="98"/>
      <c r="BU70" s="99"/>
      <c r="BW70" s="99"/>
      <c r="BX70" s="98"/>
      <c r="BY70" s="99"/>
    </row>
    <row r="71" spans="14:77" ht="15" customHeight="1">
      <c r="AA71" s="98" t="s">
        <v>169</v>
      </c>
      <c r="AF71" s="98" t="s">
        <v>169</v>
      </c>
      <c r="AJ71" s="98" t="s">
        <v>169</v>
      </c>
      <c r="AK71" s="99"/>
      <c r="AL71" s="99"/>
      <c r="AM71" s="99"/>
      <c r="AN71" s="98" t="s">
        <v>169</v>
      </c>
      <c r="AZ71" s="99"/>
      <c r="BA71" s="99"/>
      <c r="BB71" s="99"/>
      <c r="BC71" s="99"/>
      <c r="BD71" s="99"/>
      <c r="BE71" s="99"/>
      <c r="BF71" s="99"/>
      <c r="BG71" s="99"/>
      <c r="BH71" s="111" t="s">
        <v>170</v>
      </c>
      <c r="BI71" s="99"/>
      <c r="BK71" s="99"/>
      <c r="BL71" s="99"/>
      <c r="BM71" s="111" t="s">
        <v>170</v>
      </c>
      <c r="BN71" s="99"/>
      <c r="BO71" s="99"/>
      <c r="BP71" s="99"/>
      <c r="BQ71" s="111" t="s">
        <v>170</v>
      </c>
      <c r="BR71" s="99"/>
      <c r="BS71" s="99"/>
      <c r="BU71" s="111" t="s">
        <v>170</v>
      </c>
      <c r="BW71" s="99"/>
      <c r="BY71" s="111" t="s">
        <v>170</v>
      </c>
    </row>
    <row r="72" spans="14:77" ht="15" customHeight="1" thickBot="1">
      <c r="AA72" s="107">
        <f>AA56*AA65</f>
        <v>0.54464539374644239</v>
      </c>
      <c r="AB72" s="99" t="s">
        <v>182</v>
      </c>
      <c r="AF72" s="107">
        <f>AF56*AF65</f>
        <v>0.72815091594384196</v>
      </c>
      <c r="AJ72" s="107">
        <f>AJ56*AJ65</f>
        <v>5.1078786586488713E-2</v>
      </c>
      <c r="AK72" s="99"/>
      <c r="AL72" s="99"/>
      <c r="AM72" s="99"/>
      <c r="AN72" s="107">
        <f>AN56*AN65</f>
        <v>1.0210682203751136E-2</v>
      </c>
      <c r="AZ72" s="103"/>
      <c r="BA72" s="99"/>
      <c r="BB72" s="99"/>
      <c r="BC72" s="99"/>
      <c r="BD72" s="103"/>
      <c r="BE72" s="99"/>
      <c r="BF72" s="99"/>
      <c r="BG72" s="112" t="s">
        <v>171</v>
      </c>
      <c r="BH72" s="129"/>
      <c r="BI72" s="99" t="s">
        <v>162</v>
      </c>
      <c r="BK72" s="99"/>
      <c r="BL72" s="112" t="s">
        <v>171</v>
      </c>
      <c r="BM72" s="99"/>
      <c r="BN72" s="99"/>
      <c r="BO72" s="99"/>
      <c r="BP72" s="112" t="s">
        <v>171</v>
      </c>
      <c r="BQ72" s="99"/>
      <c r="BR72" s="99"/>
      <c r="BS72" s="99"/>
      <c r="BT72" s="112" t="s">
        <v>171</v>
      </c>
      <c r="BU72" s="99"/>
      <c r="BW72" s="99"/>
      <c r="BX72" s="112" t="s">
        <v>171</v>
      </c>
      <c r="BY72" s="99"/>
    </row>
    <row r="73" spans="14:77" ht="15" customHeight="1">
      <c r="AA73" s="107">
        <f t="shared" ref="AA73:AA76" si="26">AA57*AA66</f>
        <v>0</v>
      </c>
      <c r="AB73" s="99" t="s">
        <v>183</v>
      </c>
      <c r="AF73" s="107">
        <f t="shared" ref="AF73:AF77" si="27">AF57*AF66</f>
        <v>-0.40420500046115654</v>
      </c>
      <c r="AJ73" s="107">
        <f t="shared" ref="AJ73:AJ77" si="28">AJ57*AJ66</f>
        <v>-0.34040771615298643</v>
      </c>
      <c r="AK73" s="99"/>
      <c r="AL73" s="99"/>
      <c r="AM73" s="99"/>
      <c r="AN73" s="107">
        <f t="shared" ref="AN73:AN77" si="29">AN57*AN66</f>
        <v>-0.32162295919022094</v>
      </c>
      <c r="AZ73" s="113">
        <v>0</v>
      </c>
      <c r="BA73" s="114">
        <v>3</v>
      </c>
      <c r="BB73" s="115">
        <v>1</v>
      </c>
      <c r="BC73" s="115">
        <v>0</v>
      </c>
      <c r="BD73" s="116">
        <v>1</v>
      </c>
      <c r="BE73" s="98" t="s">
        <v>173</v>
      </c>
      <c r="BF73" s="117" cm="1">
        <f t="array" ref="BF73:BF74">MMULT($AZ73:$BD74,BF56:BF60)</f>
        <v>4</v>
      </c>
      <c r="BG73" s="98" t="s">
        <v>174</v>
      </c>
      <c r="BH73" s="117">
        <f>1/(1+EXP(-BF73))</f>
        <v>0.98201379003790845</v>
      </c>
      <c r="BI73" s="99" t="s">
        <v>175</v>
      </c>
      <c r="BK73" s="117" cm="1">
        <f t="array" ref="BK73:BK74">MMULT($AZ73:$BD74,BK56:BK60)</f>
        <v>1.6224907209918409</v>
      </c>
      <c r="BL73" s="98" t="s">
        <v>174</v>
      </c>
      <c r="BM73" s="117">
        <f>1/(1+EXP(-BK73))</f>
        <v>0.83513834429584</v>
      </c>
      <c r="BN73" s="99"/>
      <c r="BO73" s="117" cm="1">
        <f t="array" ref="BO73:BO74">MMULT($AZ73:$BD74,BO56:BO60)</f>
        <v>10.439857477932254</v>
      </c>
      <c r="BP73" s="98" t="s">
        <v>174</v>
      </c>
      <c r="BQ73" s="117">
        <f>1/(1+EXP(-BO73))</f>
        <v>0.99997075747933895</v>
      </c>
      <c r="BR73" s="99"/>
      <c r="BS73" s="117" cm="1">
        <f t="array" ref="BS73:BS74">MMULT($AZ73:$BD74,BS56:BS60)</f>
        <v>7.9007490726752874</v>
      </c>
      <c r="BT73" s="98" t="s">
        <v>174</v>
      </c>
      <c r="BU73" s="117">
        <f>1/(1+EXP(-BS73))</f>
        <v>0.99962967126358848</v>
      </c>
      <c r="BW73" s="117" cm="1">
        <f t="array" ref="BW73:BW74">MMULT($AZ73:$BD74,BW56:BW60)</f>
        <v>7.9733051429137074</v>
      </c>
      <c r="BX73" s="98" t="s">
        <v>174</v>
      </c>
      <c r="BY73" s="117">
        <f>1/(1+EXP(-BW73))</f>
        <v>0.9996555803123337</v>
      </c>
    </row>
    <row r="74" spans="14:77" ht="15" customHeight="1" thickBot="1">
      <c r="AA74" s="107">
        <f t="shared" si="26"/>
        <v>-0.51571759890858115</v>
      </c>
      <c r="AB74" s="103"/>
      <c r="AF74" s="107">
        <f t="shared" si="27"/>
        <v>-0.15192304779728519</v>
      </c>
      <c r="AJ74" s="107">
        <f t="shared" si="28"/>
        <v>-0.77605153968639795</v>
      </c>
      <c r="AK74" s="99"/>
      <c r="AL74" s="99"/>
      <c r="AM74" s="99"/>
      <c r="AN74" s="107">
        <f t="shared" si="29"/>
        <v>-0.51127644406385986</v>
      </c>
      <c r="AZ74" s="121">
        <v>1</v>
      </c>
      <c r="BA74" s="122">
        <v>0</v>
      </c>
      <c r="BB74" s="123">
        <v>1</v>
      </c>
      <c r="BC74" s="123">
        <v>2</v>
      </c>
      <c r="BD74" s="124">
        <v>1</v>
      </c>
      <c r="BE74" s="98" t="s">
        <v>173</v>
      </c>
      <c r="BF74" s="117">
        <v>2</v>
      </c>
      <c r="BG74" s="98" t="s">
        <v>174</v>
      </c>
      <c r="BH74" s="117">
        <f>1/(1+EXP(-BF74))</f>
        <v>0.88079707797788231</v>
      </c>
      <c r="BI74" s="103"/>
      <c r="BK74" s="117">
        <v>3.6224907209918409</v>
      </c>
      <c r="BL74" s="98" t="s">
        <v>174</v>
      </c>
      <c r="BM74" s="117">
        <f>1/(1+EXP(-BK74))</f>
        <v>0.97397912374078377</v>
      </c>
      <c r="BN74" s="99"/>
      <c r="BO74" s="117">
        <v>2.6776219653272277</v>
      </c>
      <c r="BP74" s="98" t="s">
        <v>174</v>
      </c>
      <c r="BQ74" s="117">
        <f>1/(1+EXP(-BO74))</f>
        <v>0.93569318196584239</v>
      </c>
      <c r="BR74" s="99"/>
      <c r="BS74" s="117">
        <v>0.72124408483883506</v>
      </c>
      <c r="BT74" s="98" t="s">
        <v>174</v>
      </c>
      <c r="BU74" s="117">
        <f>1/(1+EXP(-BS74))</f>
        <v>0.67288091417963525</v>
      </c>
      <c r="BW74" s="117">
        <v>0.67037694731117736</v>
      </c>
      <c r="BX74" s="98" t="s">
        <v>174</v>
      </c>
      <c r="BY74" s="117">
        <f>1/(1+EXP(-BW74))</f>
        <v>0.6615875588729927</v>
      </c>
    </row>
    <row r="75" spans="14:77" ht="15" customHeight="1">
      <c r="AA75" s="107">
        <f t="shared" si="26"/>
        <v>0</v>
      </c>
      <c r="AF75" s="107">
        <f t="shared" si="27"/>
        <v>-0.31900824738335781</v>
      </c>
      <c r="AJ75" s="107">
        <f t="shared" si="28"/>
        <v>0.27104169139730983</v>
      </c>
      <c r="AK75" s="99"/>
      <c r="AL75" s="99"/>
      <c r="AM75" s="99"/>
      <c r="AN75" s="107">
        <f t="shared" si="29"/>
        <v>2.0330846277187488E-2</v>
      </c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W75" s="99"/>
      <c r="BX75" s="99"/>
      <c r="BY75" s="99"/>
    </row>
    <row r="76" spans="14:77" ht="15" customHeight="1">
      <c r="AA76" s="107">
        <f t="shared" si="26"/>
        <v>0.59384698026266636</v>
      </c>
      <c r="AF76" s="107">
        <f t="shared" si="27"/>
        <v>0</v>
      </c>
      <c r="AJ76" s="107">
        <f t="shared" si="28"/>
        <v>0.65028716918356233</v>
      </c>
      <c r="AK76" s="99"/>
      <c r="AL76" s="99"/>
      <c r="AM76" s="99"/>
      <c r="AN76" s="107">
        <f t="shared" si="29"/>
        <v>0.10862479111581631</v>
      </c>
      <c r="AZ76" s="99"/>
      <c r="BA76" s="99"/>
      <c r="BB76" s="99"/>
      <c r="BC76" s="99"/>
      <c r="BD76" s="99"/>
      <c r="BE76" s="99"/>
      <c r="BF76" s="99"/>
      <c r="BG76" s="99"/>
      <c r="BH76" s="98" t="s">
        <v>169</v>
      </c>
      <c r="BI76" s="99" t="s">
        <v>179</v>
      </c>
      <c r="BK76" s="99"/>
      <c r="BL76" s="99"/>
      <c r="BM76" s="98" t="s">
        <v>169</v>
      </c>
      <c r="BN76" s="99"/>
      <c r="BO76" s="99"/>
      <c r="BP76" s="99"/>
      <c r="BQ76" s="98" t="s">
        <v>169</v>
      </c>
      <c r="BR76" s="99"/>
      <c r="BS76" s="99"/>
      <c r="BT76" s="99"/>
      <c r="BU76" s="98" t="s">
        <v>169</v>
      </c>
      <c r="BW76" s="99"/>
      <c r="BX76" s="99"/>
      <c r="BY76" s="98" t="s">
        <v>169</v>
      </c>
    </row>
    <row r="77" spans="14:77" ht="15.95" customHeight="1">
      <c r="AA77" s="107">
        <f>AA61*AA70</f>
        <v>-6.9794787318398652E-2</v>
      </c>
      <c r="AF77" s="107">
        <f t="shared" si="27"/>
        <v>-8.3197720612811263E-2</v>
      </c>
      <c r="AJ77" s="107">
        <f t="shared" si="28"/>
        <v>-1.5698250013832442E-3</v>
      </c>
      <c r="AK77" s="99"/>
      <c r="AL77" s="99"/>
      <c r="AM77" s="99"/>
      <c r="AN77" s="107">
        <f t="shared" si="29"/>
        <v>0</v>
      </c>
      <c r="AZ77" s="99"/>
      <c r="BA77" s="99"/>
      <c r="BB77" s="99"/>
      <c r="BC77" s="99"/>
      <c r="BD77" s="99"/>
      <c r="BE77" s="99"/>
      <c r="BF77" s="99"/>
      <c r="BG77" s="99"/>
      <c r="BH77" s="108">
        <f>BH58*BH63+BH68*BH73</f>
        <v>0.74789596356084254</v>
      </c>
      <c r="BI77" s="99" t="s">
        <v>166</v>
      </c>
      <c r="BK77" s="99"/>
      <c r="BL77" s="99"/>
      <c r="BM77" s="108">
        <f>BM58*BM63+BM68*BM73</f>
        <v>0.48671933405333906</v>
      </c>
      <c r="BN77" s="99"/>
      <c r="BO77" s="99"/>
      <c r="BP77" s="99"/>
      <c r="BQ77" s="108">
        <f>BQ58*BQ63+BQ68*BQ73</f>
        <v>1.4769900275619881</v>
      </c>
      <c r="BR77" s="99"/>
      <c r="BS77" s="99"/>
      <c r="BT77" s="99"/>
      <c r="BU77" s="108">
        <f>BU58*BU63+BU68*BU73</f>
        <v>2.3499479682798192</v>
      </c>
      <c r="BW77" s="99"/>
      <c r="BX77" s="99"/>
      <c r="BY77" s="108">
        <f>BY58*BY63+BY68*BY73</f>
        <v>3.169266118095087</v>
      </c>
    </row>
    <row r="78" spans="14:77" ht="15.95" customHeight="1">
      <c r="AL78" s="99"/>
      <c r="AM78" s="99"/>
      <c r="AZ78" s="99"/>
      <c r="BA78" s="99"/>
      <c r="BB78" s="130"/>
      <c r="BC78" s="131"/>
      <c r="BD78" s="99"/>
      <c r="BE78" s="99"/>
      <c r="BF78" s="99"/>
      <c r="BG78" s="99"/>
      <c r="BH78" s="108">
        <f>BH59*BH64+BH69*BH74</f>
        <v>0</v>
      </c>
      <c r="BI78" s="103"/>
      <c r="BK78" s="99"/>
      <c r="BL78" s="99"/>
      <c r="BM78" s="108">
        <f>BM59*BM64+BM69*BM74</f>
        <v>0.74177680866389761</v>
      </c>
      <c r="BN78" s="99"/>
      <c r="BO78" s="99"/>
      <c r="BP78" s="99"/>
      <c r="BQ78" s="108">
        <f>BQ59*BQ64+BQ69*BQ74</f>
        <v>-0.22485752323292307</v>
      </c>
      <c r="BR78" s="99"/>
      <c r="BS78" s="99"/>
      <c r="BT78" s="99"/>
      <c r="BU78" s="108">
        <f>BU59*BU64+BU69*BU74</f>
        <v>-0.69604024896116135</v>
      </c>
      <c r="BW78" s="99"/>
      <c r="BX78" s="99"/>
      <c r="BY78" s="108">
        <f>BY59*BY64+BY69*BY74</f>
        <v>-1.0465069813122156</v>
      </c>
    </row>
    <row r="79" spans="14:77" ht="15.95" customHeight="1">
      <c r="AL79" s="99"/>
      <c r="AM79" s="99"/>
      <c r="AZ79" s="99"/>
      <c r="BA79" s="99"/>
      <c r="BB79" s="99"/>
      <c r="BC79" s="99"/>
      <c r="BD79" s="99"/>
      <c r="BE79" s="99"/>
      <c r="BF79" s="99"/>
      <c r="BG79" s="99" t="s">
        <v>177</v>
      </c>
      <c r="BH79" s="132" t="s">
        <v>180</v>
      </c>
      <c r="BI79" s="99"/>
      <c r="BK79" s="99"/>
      <c r="BL79" s="99" t="s">
        <v>177</v>
      </c>
      <c r="BM79" s="132" t="s">
        <v>180</v>
      </c>
      <c r="BN79" s="99"/>
      <c r="BO79" s="99"/>
      <c r="BP79" s="99" t="s">
        <v>177</v>
      </c>
      <c r="BQ79" s="132" t="s">
        <v>180</v>
      </c>
      <c r="BR79" s="99"/>
      <c r="BS79" s="99"/>
      <c r="BT79" s="99" t="s">
        <v>177</v>
      </c>
      <c r="BU79" s="132" t="s">
        <v>180</v>
      </c>
      <c r="BW79" s="99"/>
      <c r="BX79" s="99" t="s">
        <v>177</v>
      </c>
      <c r="BY79" s="132" t="s">
        <v>180</v>
      </c>
    </row>
    <row r="80" spans="14:77" ht="15.95" customHeight="1">
      <c r="AL80" s="99"/>
      <c r="AM80" s="99"/>
      <c r="AZ80" s="99"/>
      <c r="BA80" s="99"/>
      <c r="BB80" s="99"/>
      <c r="BC80" s="99"/>
      <c r="BD80" s="99"/>
      <c r="BE80" s="99"/>
      <c r="BF80" s="99"/>
      <c r="BG80" s="99"/>
      <c r="BH80" s="117">
        <f>TANH(BH77)</f>
        <v>0.63389203624911516</v>
      </c>
      <c r="BI80" s="99" t="s">
        <v>178</v>
      </c>
      <c r="BK80" s="99"/>
      <c r="BL80" s="99"/>
      <c r="BM80" s="117">
        <f>TANH(BM77)</f>
        <v>0.45160873288832243</v>
      </c>
      <c r="BN80" s="99"/>
      <c r="BO80" s="99"/>
      <c r="BP80" s="99"/>
      <c r="BQ80" s="117">
        <f>TANH(BQ77)</f>
        <v>0.90090252041233343</v>
      </c>
      <c r="BR80" s="99"/>
      <c r="BS80" s="99"/>
      <c r="BT80" s="99"/>
      <c r="BU80" s="117">
        <f>TANH(BU77)</f>
        <v>0.98197154359771865</v>
      </c>
      <c r="BW80" s="99"/>
      <c r="BX80" s="99"/>
      <c r="BY80" s="117">
        <f>TANH(BY77)</f>
        <v>0.99647244537973056</v>
      </c>
    </row>
    <row r="81" spans="21:77" ht="15.95" customHeight="1">
      <c r="AL81" s="99"/>
      <c r="AM81" s="99"/>
      <c r="AZ81" s="99"/>
      <c r="BA81" s="99"/>
      <c r="BB81" s="99"/>
      <c r="BC81" s="99"/>
      <c r="BD81" s="99"/>
      <c r="BE81" s="99"/>
      <c r="BF81" s="99"/>
      <c r="BG81" s="99"/>
      <c r="BH81" s="117">
        <f>TANH(BH78)</f>
        <v>0</v>
      </c>
      <c r="BI81" s="99" t="s">
        <v>181</v>
      </c>
      <c r="BK81" s="99"/>
      <c r="BL81" s="99"/>
      <c r="BM81" s="117">
        <f>TANH(BM78)</f>
        <v>0.63021746738769968</v>
      </c>
      <c r="BN81" s="99"/>
      <c r="BO81" s="99"/>
      <c r="BP81" s="99"/>
      <c r="BQ81" s="117">
        <f>TANH(BQ78)</f>
        <v>-0.22114296311548925</v>
      </c>
      <c r="BR81" s="99"/>
      <c r="BS81" s="99"/>
      <c r="BT81" s="99"/>
      <c r="BU81" s="117">
        <f>TANH(BU78)</f>
        <v>-0.60184835017788341</v>
      </c>
      <c r="BW81" s="99"/>
      <c r="BX81" s="99"/>
      <c r="BY81" s="117">
        <f>TANH(BY78)</f>
        <v>-0.78044463278048937</v>
      </c>
    </row>
    <row r="82" spans="21:77" ht="15.95" customHeight="1">
      <c r="AL82" s="99"/>
      <c r="AM82" s="99"/>
      <c r="AZ82" s="99"/>
      <c r="BA82" s="99"/>
      <c r="BB82" s="99"/>
      <c r="BC82" s="99"/>
      <c r="BD82" s="99"/>
      <c r="BE82" s="99"/>
      <c r="BF82" s="99"/>
      <c r="BG82" s="99"/>
      <c r="BH82" s="99"/>
      <c r="BI82" s="103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W82" s="99"/>
      <c r="BX82" s="99"/>
      <c r="BY82" s="99"/>
    </row>
    <row r="83" spans="21:77" ht="15.95" customHeight="1">
      <c r="AL83" s="99"/>
      <c r="AM83" s="99"/>
      <c r="AZ83" s="99"/>
      <c r="BA83" s="99"/>
      <c r="BB83" s="99"/>
      <c r="BC83" s="99"/>
      <c r="BD83" s="99"/>
      <c r="BE83" s="99"/>
      <c r="BF83" s="99"/>
      <c r="BG83" s="99"/>
      <c r="BH83" s="111" t="s">
        <v>170</v>
      </c>
      <c r="BI83" s="99"/>
      <c r="BK83" s="99"/>
      <c r="BL83" s="99"/>
      <c r="BM83" s="111" t="s">
        <v>170</v>
      </c>
      <c r="BN83" s="99"/>
      <c r="BO83" s="99"/>
      <c r="BP83" s="99"/>
      <c r="BQ83" s="111" t="s">
        <v>170</v>
      </c>
      <c r="BR83" s="99"/>
      <c r="BS83" s="99"/>
      <c r="BT83" s="99"/>
      <c r="BU83" s="111" t="s">
        <v>170</v>
      </c>
      <c r="BW83" s="99"/>
      <c r="BX83" s="99"/>
      <c r="BY83" s="111" t="s">
        <v>170</v>
      </c>
    </row>
    <row r="84" spans="21:77" ht="15.95" customHeight="1" thickBot="1">
      <c r="U84" s="102"/>
      <c r="V84" s="102" t="s">
        <v>162</v>
      </c>
      <c r="W84" s="102"/>
      <c r="X84" s="103"/>
      <c r="Y84" s="133" cm="1">
        <f t="array" ref="Y84:Y89">AA72:AA77</f>
        <v>0.54464539374644239</v>
      </c>
      <c r="AD84" s="133" cm="1">
        <f t="array" ref="AD84:AD89">AF72:AF77</f>
        <v>0.72815091594384196</v>
      </c>
      <c r="AH84" s="133" cm="1">
        <f t="array" ref="AH84:AH89">AJ72:AJ77</f>
        <v>5.1078786586488713E-2</v>
      </c>
      <c r="AL84" s="133" cm="1">
        <f t="array" ref="AL84:AL89">AN72:AN77</f>
        <v>1.0210682203751136E-2</v>
      </c>
      <c r="AM84" s="99"/>
      <c r="AZ84" s="103"/>
      <c r="BA84" s="99"/>
      <c r="BB84" s="99"/>
      <c r="BC84" s="99"/>
      <c r="BD84" s="103"/>
      <c r="BE84" s="99"/>
      <c r="BF84" s="99"/>
      <c r="BG84" s="112" t="s">
        <v>171</v>
      </c>
      <c r="BH84" s="129"/>
      <c r="BI84" s="99" t="s">
        <v>181</v>
      </c>
      <c r="BK84" s="99"/>
      <c r="BL84" s="112" t="s">
        <v>171</v>
      </c>
      <c r="BM84" s="129"/>
      <c r="BN84" s="99"/>
      <c r="BO84" s="99"/>
      <c r="BP84" s="112" t="s">
        <v>171</v>
      </c>
      <c r="BQ84" s="129"/>
      <c r="BR84" s="99"/>
      <c r="BS84" s="99"/>
      <c r="BT84" s="112" t="s">
        <v>171</v>
      </c>
      <c r="BU84" s="129"/>
      <c r="BW84" s="99"/>
      <c r="BX84" s="112" t="s">
        <v>171</v>
      </c>
      <c r="BY84" s="129"/>
    </row>
    <row r="85" spans="21:77" ht="15.95" customHeight="1">
      <c r="Y85" s="133">
        <v>0</v>
      </c>
      <c r="AD85" s="133">
        <v>-0.40420500046115654</v>
      </c>
      <c r="AH85" s="133">
        <v>-0.34040771615298643</v>
      </c>
      <c r="AL85" s="133">
        <v>-0.32162295919022094</v>
      </c>
      <c r="AM85" s="99"/>
      <c r="AZ85" s="113">
        <v>1</v>
      </c>
      <c r="BA85" s="114">
        <v>2</v>
      </c>
      <c r="BB85" s="115">
        <v>1</v>
      </c>
      <c r="BC85" s="115">
        <v>2</v>
      </c>
      <c r="BD85" s="116">
        <v>1</v>
      </c>
      <c r="BE85" s="98" t="s">
        <v>173</v>
      </c>
      <c r="BF85" s="117" cm="1">
        <f t="array" ref="BF85:BF86">MMULT($AZ85:$BD86,BF56:BF60)</f>
        <v>4</v>
      </c>
      <c r="BG85" s="98" t="s">
        <v>174</v>
      </c>
      <c r="BH85" s="117">
        <f>1/(1+EXP(-BF85))</f>
        <v>0.98201379003790845</v>
      </c>
      <c r="BI85" s="99" t="s">
        <v>175</v>
      </c>
      <c r="BK85" s="117" cm="1">
        <f t="array" ref="BK85:BK86">MMULT($AZ85:$BD86,BK56:BK60)</f>
        <v>3.6224907209918409</v>
      </c>
      <c r="BL85" s="98" t="s">
        <v>174</v>
      </c>
      <c r="BM85" s="117">
        <f>1/(1+EXP(-BK85))</f>
        <v>0.97397912374078377</v>
      </c>
      <c r="BN85" s="99"/>
      <c r="BO85" s="117" cm="1">
        <f t="array" ref="BO85:BO86">MMULT($AZ85:$BD86,BO56:BO60)</f>
        <v>8.6776219653272264</v>
      </c>
      <c r="BP85" s="98" t="s">
        <v>174</v>
      </c>
      <c r="BQ85" s="117">
        <f>1/(1+EXP(-BO85))</f>
        <v>0.99982967331806849</v>
      </c>
      <c r="BR85" s="99"/>
      <c r="BS85" s="117" cm="1">
        <f t="array" ref="BS85:BS86">MMULT($AZ85:$BD86,BS56:BS60)</f>
        <v>4.7212440848388351</v>
      </c>
      <c r="BT85" s="98" t="s">
        <v>174</v>
      </c>
      <c r="BU85" s="117">
        <f>1/(1+EXP(-BS85))</f>
        <v>0.99117448897525084</v>
      </c>
      <c r="BW85" s="117" cm="1">
        <f t="array" ref="BW85:BW86">MMULT($AZ85:$BD86,BW56:BW60)</f>
        <v>4.6703769473111771</v>
      </c>
      <c r="BX85" s="98" t="s">
        <v>174</v>
      </c>
      <c r="BY85" s="117">
        <f>1/(1+EXP(-BW85))</f>
        <v>0.99071822120659836</v>
      </c>
    </row>
    <row r="86" spans="21:77" ht="15.95" customHeight="1" thickBot="1">
      <c r="Y86" s="133">
        <v>-0.51571759890858115</v>
      </c>
      <c r="AD86" s="133">
        <v>-0.15192304779728519</v>
      </c>
      <c r="AH86" s="133">
        <v>-0.77605153968639795</v>
      </c>
      <c r="AL86" s="133">
        <v>-0.51127644406385986</v>
      </c>
      <c r="AM86" s="99"/>
      <c r="AZ86" s="121">
        <v>1</v>
      </c>
      <c r="BA86" s="122">
        <v>-1</v>
      </c>
      <c r="BB86" s="123">
        <v>0</v>
      </c>
      <c r="BC86" s="123">
        <v>1</v>
      </c>
      <c r="BD86" s="124">
        <v>2</v>
      </c>
      <c r="BE86" s="98" t="s">
        <v>173</v>
      </c>
      <c r="BF86" s="117">
        <v>2</v>
      </c>
      <c r="BG86" s="98" t="s">
        <v>174</v>
      </c>
      <c r="BH86" s="117">
        <f>1/(1+EXP(-BF86))</f>
        <v>0.88079707797788231</v>
      </c>
      <c r="BI86" s="99"/>
      <c r="BK86" s="117">
        <v>4</v>
      </c>
      <c r="BL86" s="98" t="s">
        <v>174</v>
      </c>
      <c r="BM86" s="117">
        <f>1/(1+EXP(-BK86))</f>
        <v>0.98201379003790845</v>
      </c>
      <c r="BN86" s="99"/>
      <c r="BO86" s="117">
        <v>-0.38111775630251321</v>
      </c>
      <c r="BP86" s="98" t="s">
        <v>174</v>
      </c>
      <c r="BQ86" s="117">
        <f>1/(1+EXP(-BO86))</f>
        <v>0.40585733614934966</v>
      </c>
      <c r="BR86" s="99"/>
      <c r="BS86" s="117">
        <v>-1.0897524939182262</v>
      </c>
      <c r="BT86" s="98" t="s">
        <v>174</v>
      </c>
      <c r="BU86" s="117">
        <f>1/(1+EXP(-BS86))</f>
        <v>0.25166488826711547</v>
      </c>
      <c r="BW86" s="117">
        <v>-1.1514640978012647</v>
      </c>
      <c r="BX86" s="98" t="s">
        <v>174</v>
      </c>
      <c r="BY86" s="117">
        <f>1/(1+EXP(-BW86))</f>
        <v>0.24022176122464539</v>
      </c>
    </row>
    <row r="87" spans="21:77" ht="15.95" customHeight="1">
      <c r="Y87" s="133">
        <v>0</v>
      </c>
      <c r="AD87" s="133">
        <v>-0.31900824738335781</v>
      </c>
      <c r="AH87" s="133">
        <v>0.27104169139730983</v>
      </c>
      <c r="AL87" s="133">
        <v>2.0330846277187488E-2</v>
      </c>
      <c r="AM87" s="99"/>
      <c r="AZ87" s="99"/>
      <c r="BA87" s="99"/>
      <c r="BB87" s="99"/>
      <c r="BC87" s="99"/>
      <c r="BD87" s="99"/>
      <c r="BE87" s="99"/>
      <c r="BF87" s="99"/>
      <c r="BG87" s="99"/>
      <c r="BH87" s="98" t="s">
        <v>169</v>
      </c>
      <c r="BI87" s="99"/>
      <c r="BK87" s="99"/>
      <c r="BL87" s="99"/>
      <c r="BM87" s="98" t="s">
        <v>169</v>
      </c>
      <c r="BN87" s="99"/>
      <c r="BO87" s="99"/>
      <c r="BP87" s="99"/>
      <c r="BQ87" s="98" t="s">
        <v>169</v>
      </c>
      <c r="BR87" s="99"/>
      <c r="BS87" s="99"/>
      <c r="BT87" s="99"/>
      <c r="BU87" s="98" t="s">
        <v>169</v>
      </c>
      <c r="BW87" s="99"/>
      <c r="BX87" s="99"/>
      <c r="BY87" s="98" t="s">
        <v>169</v>
      </c>
    </row>
    <row r="88" spans="21:77" ht="15.95" customHeight="1">
      <c r="Y88" s="133">
        <v>0.59384698026266636</v>
      </c>
      <c r="AD88" s="133">
        <v>0</v>
      </c>
      <c r="AH88" s="133">
        <v>0.65028716918356233</v>
      </c>
      <c r="AL88" s="133">
        <v>0.10862479111581631</v>
      </c>
      <c r="AM88" s="99"/>
      <c r="AZ88" s="99"/>
      <c r="BA88" s="99"/>
      <c r="BB88" s="99"/>
      <c r="BC88" s="99"/>
      <c r="BD88" s="99"/>
      <c r="BE88" s="99"/>
      <c r="BF88" s="99"/>
      <c r="BG88" s="99"/>
      <c r="BH88" s="107">
        <f>BH80*BH85</f>
        <v>0.62249072099184088</v>
      </c>
      <c r="BI88" s="99" t="s">
        <v>182</v>
      </c>
      <c r="BK88" s="99"/>
      <c r="BL88" s="99"/>
      <c r="BM88" s="107">
        <f>BM80*BM85</f>
        <v>0.43985747793225394</v>
      </c>
      <c r="BN88" s="99"/>
      <c r="BO88" s="99"/>
      <c r="BP88" s="99"/>
      <c r="BQ88" s="107">
        <f>BQ80*BQ85</f>
        <v>0.90074907267528781</v>
      </c>
      <c r="BR88" s="99"/>
      <c r="BS88" s="99"/>
      <c r="BT88" s="99"/>
      <c r="BU88" s="107">
        <f>BU80*BU85</f>
        <v>0.97330514291370707</v>
      </c>
      <c r="BW88" s="99"/>
      <c r="BX88" s="99"/>
      <c r="BY88" s="107">
        <f>BY80*BY85</f>
        <v>0.98722340856799595</v>
      </c>
    </row>
    <row r="89" spans="21:77" ht="15.95" customHeight="1">
      <c r="Y89" s="133">
        <v>-6.9794787318398652E-2</v>
      </c>
      <c r="AD89" s="133">
        <v>-8.3197720612811263E-2</v>
      </c>
      <c r="AH89" s="133">
        <v>-1.5698250013832442E-3</v>
      </c>
      <c r="AL89" s="133">
        <v>0</v>
      </c>
      <c r="AM89" s="99"/>
      <c r="AY89" s="99"/>
      <c r="AZ89" s="99"/>
      <c r="BA89" s="99"/>
      <c r="BB89" s="99"/>
      <c r="BC89" s="99"/>
      <c r="BD89" s="99"/>
      <c r="BE89" s="99"/>
      <c r="BF89" s="99"/>
      <c r="BG89" s="99"/>
      <c r="BH89" s="107">
        <f>BH81*BH86</f>
        <v>0</v>
      </c>
      <c r="BI89" s="99" t="s">
        <v>183</v>
      </c>
      <c r="BK89" s="99"/>
      <c r="BL89" s="99"/>
      <c r="BM89" s="107">
        <f>BM81*BM86</f>
        <v>0.6188822436974869</v>
      </c>
      <c r="BN89" s="99"/>
      <c r="BO89" s="99"/>
      <c r="BP89" s="99"/>
      <c r="BQ89" s="107">
        <f>BQ81*BQ86</f>
        <v>-8.9752493918226359E-2</v>
      </c>
      <c r="BR89" s="99"/>
      <c r="BS89" s="99"/>
      <c r="BT89" s="99"/>
      <c r="BU89" s="107">
        <f>BU81*BU86</f>
        <v>-0.15146409780126482</v>
      </c>
      <c r="BW89" s="99"/>
      <c r="BX89" s="99"/>
      <c r="BY89" s="107">
        <f>BY81*BY86</f>
        <v>-0.18747978422485076</v>
      </c>
    </row>
    <row r="90" spans="21:77" ht="15.95" customHeight="1">
      <c r="U90" s="106"/>
      <c r="V90" s="106" t="s">
        <v>164</v>
      </c>
      <c r="W90" s="106"/>
      <c r="Y90" s="107">
        <v>0</v>
      </c>
      <c r="AA90" s="108">
        <v>0</v>
      </c>
      <c r="AB90" s="109" t="s">
        <v>165</v>
      </c>
      <c r="AD90" s="107" cm="1">
        <f t="array" ref="AD90:AD95">AA148:AA153</f>
        <v>0.27329637294351505</v>
      </c>
      <c r="AF90" s="108" cm="1">
        <f t="array" ref="AF90:AF95">AA125:AA130</f>
        <v>0.46213320148719128</v>
      </c>
      <c r="AH90" s="107" cm="1">
        <f t="array" ref="AH90:AH95">AF148:AF153</f>
        <v>-7.5696354344289091E-2</v>
      </c>
      <c r="AJ90" s="108" cm="1">
        <f t="array" ref="AJ90:AJ95">AF125:AF130</f>
        <v>-0.11342040191726038</v>
      </c>
      <c r="AL90" s="107" cm="1">
        <f t="array" ref="AL90:AL95">AJ148:AJ153</f>
        <v>2.0955498112117287E-2</v>
      </c>
      <c r="AM90" s="99"/>
      <c r="AN90" s="108" cm="1">
        <f t="array" ref="AN90:AN95">AJ125:AJ130</f>
        <v>4.8880625893701728E-2</v>
      </c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103"/>
      <c r="BK90" s="99"/>
      <c r="BL90" s="99"/>
      <c r="BM90" s="99"/>
      <c r="BN90" s="99"/>
      <c r="BO90" s="99"/>
      <c r="BP90" s="99"/>
      <c r="BQ90" s="99"/>
      <c r="BU90" s="99"/>
      <c r="BY90" s="99"/>
    </row>
    <row r="91" spans="21:77" ht="15.95" customHeight="1">
      <c r="U91" s="106"/>
      <c r="V91" s="106" t="s">
        <v>166</v>
      </c>
      <c r="W91" s="106"/>
      <c r="Y91" s="107">
        <v>0</v>
      </c>
      <c r="AA91" s="108">
        <v>0</v>
      </c>
      <c r="AB91" s="109" t="s">
        <v>166</v>
      </c>
      <c r="AD91" s="107">
        <v>-0.37121533760755787</v>
      </c>
      <c r="AF91" s="108">
        <v>-0.64804918830983016</v>
      </c>
      <c r="AH91" s="107">
        <v>-0.43334431338019563</v>
      </c>
      <c r="AJ91" s="108">
        <v>-0.69988883279255742</v>
      </c>
      <c r="AL91" s="107">
        <v>-0.34726594574609554</v>
      </c>
      <c r="AM91" s="99"/>
      <c r="AN91" s="108">
        <v>-0.51835606332562589</v>
      </c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K91" s="99"/>
      <c r="BL91" s="99"/>
      <c r="BM91" s="99"/>
      <c r="BN91" s="99"/>
      <c r="BO91" s="99"/>
      <c r="BP91" s="99"/>
      <c r="BQ91" s="99"/>
      <c r="BU91" s="99"/>
    </row>
    <row r="92" spans="21:77" ht="15.95" customHeight="1">
      <c r="U92" s="106"/>
      <c r="V92" s="106" t="s">
        <v>167</v>
      </c>
      <c r="W92" s="106"/>
      <c r="Y92" s="107">
        <v>0</v>
      </c>
      <c r="AA92" s="108">
        <v>0</v>
      </c>
      <c r="AB92" s="109" t="s">
        <v>168</v>
      </c>
      <c r="AD92" s="107">
        <v>-0.3280505995246778</v>
      </c>
      <c r="AF92" s="108">
        <v>-0.5930572417290576</v>
      </c>
      <c r="AH92" s="107">
        <v>-0.43133226901497368</v>
      </c>
      <c r="AJ92" s="108">
        <v>-0.91101322271367979</v>
      </c>
      <c r="AL92" s="107">
        <v>-0.3646023390677115</v>
      </c>
      <c r="AM92" s="99"/>
      <c r="AN92" s="108">
        <v>-1.13942820355065</v>
      </c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K92" s="99"/>
      <c r="BL92" s="99"/>
      <c r="BN92" s="99"/>
      <c r="BO92" s="99"/>
      <c r="BP92" s="99"/>
      <c r="BQ92" s="99"/>
      <c r="BU92" s="99"/>
    </row>
    <row r="93" spans="21:77" ht="15.95" customHeight="1">
      <c r="Y93" s="107">
        <v>0</v>
      </c>
      <c r="AA93" s="108">
        <v>0</v>
      </c>
      <c r="AD93" s="107">
        <v>-3.509171713908567E-3</v>
      </c>
      <c r="AF93" s="108">
        <v>-7.7085211581461296E-2</v>
      </c>
      <c r="AH93" s="107">
        <v>8.1422975977636872E-3</v>
      </c>
      <c r="AJ93" s="108">
        <v>0.39676647442118773</v>
      </c>
      <c r="AL93" s="107">
        <v>2.9317467002813696E-3</v>
      </c>
      <c r="AM93" s="99"/>
      <c r="AN93" s="108">
        <v>0.22751623246712582</v>
      </c>
      <c r="BH93" s="134" cm="1">
        <f t="array" ref="BH93:BH94">BH88:BH89</f>
        <v>0.62249072099184088</v>
      </c>
      <c r="BM93" s="134" cm="1">
        <f t="array" ref="BM93:BM94">BM88:BM89</f>
        <v>0.43985747793225394</v>
      </c>
      <c r="BQ93" s="134" cm="1">
        <f t="array" ref="BQ93:BQ94">BQ88:BQ89</f>
        <v>0.90074907267528781</v>
      </c>
      <c r="BU93" s="134" cm="1">
        <f t="array" ref="BU93:BU94">BU88:BU89</f>
        <v>0.97330514291370707</v>
      </c>
      <c r="BY93" s="134" cm="1">
        <f t="array" ref="BY93:BY94">BY88:BY89</f>
        <v>0.98722340856799595</v>
      </c>
    </row>
    <row r="94" spans="21:77" ht="15.95" customHeight="1">
      <c r="Y94" s="107">
        <v>0</v>
      </c>
      <c r="AA94" s="108">
        <v>0</v>
      </c>
      <c r="AB94" s="103"/>
      <c r="AD94" s="107">
        <v>0.33469923645000094</v>
      </c>
      <c r="AF94" s="108">
        <v>0.59415886543712715</v>
      </c>
      <c r="AH94" s="107">
        <v>0.26636883388431482</v>
      </c>
      <c r="AJ94" s="108">
        <v>0.59548474785910543</v>
      </c>
      <c r="AL94" s="107">
        <v>0.12821858788570423</v>
      </c>
      <c r="AM94" s="99"/>
      <c r="AN94" s="108">
        <v>0.18677877420001462</v>
      </c>
      <c r="BH94" s="134">
        <v>0</v>
      </c>
      <c r="BM94" s="134">
        <v>0.6188822436974869</v>
      </c>
      <c r="BQ94" s="134">
        <v>-8.9752493918226359E-2</v>
      </c>
      <c r="BU94" s="134">
        <v>-0.15146409780126482</v>
      </c>
      <c r="BY94" s="134">
        <v>-0.18747978422485076</v>
      </c>
    </row>
    <row r="95" spans="21:77" ht="15.95" customHeight="1">
      <c r="Y95" s="107">
        <v>0</v>
      </c>
      <c r="AA95" s="108">
        <v>0</v>
      </c>
      <c r="AB95" s="103"/>
      <c r="AD95" s="107">
        <v>7.9109670110888472E-2</v>
      </c>
      <c r="AF95" s="108">
        <v>0.20153458118607642</v>
      </c>
      <c r="AH95" s="107">
        <v>0.17222975143269251</v>
      </c>
      <c r="AJ95" s="108">
        <v>0.55900644255327769</v>
      </c>
      <c r="AL95" s="107">
        <v>0.1466816820188015</v>
      </c>
      <c r="AM95" s="99"/>
      <c r="AN95" s="108">
        <v>0.53020785205535736</v>
      </c>
    </row>
    <row r="96" spans="21:77" ht="15.95" customHeight="1">
      <c r="Y96" s="99">
        <v>1</v>
      </c>
      <c r="AB96" s="103"/>
      <c r="AD96" s="99">
        <v>1</v>
      </c>
      <c r="AH96" s="99">
        <v>1</v>
      </c>
      <c r="AL96" s="99">
        <v>1</v>
      </c>
      <c r="AM96" s="99"/>
    </row>
    <row r="97" spans="11:40" ht="15.95" customHeight="1">
      <c r="Y97" s="98" t="s">
        <v>169</v>
      </c>
      <c r="AA97" s="111" t="s">
        <v>170</v>
      </c>
      <c r="AB97" s="103"/>
      <c r="AD97" s="98" t="s">
        <v>169</v>
      </c>
      <c r="AF97" s="111" t="s">
        <v>170</v>
      </c>
      <c r="AH97" s="98" t="s">
        <v>169</v>
      </c>
      <c r="AJ97" s="111" t="s">
        <v>170</v>
      </c>
      <c r="AL97" s="98" t="s">
        <v>169</v>
      </c>
      <c r="AM97" s="99"/>
      <c r="AN97" s="111" t="s">
        <v>170</v>
      </c>
    </row>
    <row r="98" spans="11:40" ht="15.95" customHeight="1" thickBot="1">
      <c r="N98" s="103"/>
      <c r="O98" s="99"/>
      <c r="P98" s="99"/>
      <c r="W98" s="103"/>
      <c r="Z98" s="112" t="s">
        <v>171</v>
      </c>
      <c r="AE98" s="112" t="s">
        <v>171</v>
      </c>
      <c r="AI98" s="112" t="s">
        <v>171</v>
      </c>
      <c r="AL98" s="99"/>
      <c r="AM98" s="112" t="s">
        <v>171</v>
      </c>
    </row>
    <row r="99" spans="11:40" ht="15.95" customHeight="1">
      <c r="K99" s="113">
        <v>0</v>
      </c>
      <c r="L99" s="114">
        <v>-1</v>
      </c>
      <c r="M99" s="114">
        <v>-1</v>
      </c>
      <c r="N99" s="114">
        <v>0</v>
      </c>
      <c r="O99" s="114">
        <v>-1</v>
      </c>
      <c r="P99" s="114">
        <v>0</v>
      </c>
      <c r="Q99" s="115">
        <v>0</v>
      </c>
      <c r="R99" s="115">
        <v>0</v>
      </c>
      <c r="S99" s="115">
        <v>0</v>
      </c>
      <c r="T99" s="115">
        <v>0</v>
      </c>
      <c r="U99" s="115">
        <v>0</v>
      </c>
      <c r="V99" s="115">
        <v>-2</v>
      </c>
      <c r="W99" s="116">
        <v>0</v>
      </c>
      <c r="X99" s="98" t="s">
        <v>173</v>
      </c>
      <c r="Y99" s="117" cm="1">
        <f t="array" ref="Y99:Y104">MMULT($K99:$W104,Y84:Y96)</f>
        <v>-7.8129381354085203E-2</v>
      </c>
      <c r="Z99" s="98" t="s">
        <v>174</v>
      </c>
      <c r="AA99" s="117">
        <f t="shared" ref="AA99:AA104" si="30">1/(1+EXP(-Y99))</f>
        <v>0.48047758437913446</v>
      </c>
      <c r="AB99" s="99" t="s">
        <v>172</v>
      </c>
      <c r="AD99" s="117" cm="1">
        <f t="array" ref="AD99:AD104">MMULT($K99:$W104,AD84:AD96)</f>
        <v>0.39790870803666478</v>
      </c>
      <c r="AE99" s="98" t="s">
        <v>174</v>
      </c>
      <c r="AF99" s="117">
        <f t="shared" ref="AF99:AF104" si="31">1/(1+EXP(-AD99))</f>
        <v>0.5981851012084658</v>
      </c>
      <c r="AH99" s="117" cm="1">
        <f t="array" ref="AH99:AH104">MMULT($K99:$W104,AH84:AH96)</f>
        <v>0.12171258379043709</v>
      </c>
      <c r="AI99" s="98" t="s">
        <v>174</v>
      </c>
      <c r="AJ99" s="117">
        <f t="shared" ref="AJ99:AJ104" si="32">1/(1+EXP(-AH99))</f>
        <v>0.53039063808347375</v>
      </c>
      <c r="AL99" s="117" cm="1">
        <f t="array" ref="AL99:AL104">MMULT($K99:$W104,AL84:AL96)</f>
        <v>0.4309112481006615</v>
      </c>
      <c r="AM99" s="98" t="s">
        <v>174</v>
      </c>
      <c r="AN99" s="117">
        <f t="shared" ref="AN99:AN104" si="33">1/(1+EXP(-AL99))</f>
        <v>0.60609124505780188</v>
      </c>
    </row>
    <row r="100" spans="11:40" ht="15.95" customHeight="1">
      <c r="K100" s="118">
        <v>1</v>
      </c>
      <c r="L100" s="119">
        <v>0</v>
      </c>
      <c r="M100" s="119">
        <v>0</v>
      </c>
      <c r="N100" s="119">
        <v>1</v>
      </c>
      <c r="O100" s="119">
        <v>0</v>
      </c>
      <c r="P100" s="119">
        <v>1</v>
      </c>
      <c r="Q100" s="107">
        <v>0</v>
      </c>
      <c r="R100" s="107">
        <v>0</v>
      </c>
      <c r="S100" s="107">
        <v>1</v>
      </c>
      <c r="T100" s="107">
        <v>1</v>
      </c>
      <c r="U100" s="107">
        <v>1</v>
      </c>
      <c r="V100" s="107">
        <v>1</v>
      </c>
      <c r="W100" s="120">
        <v>-1</v>
      </c>
      <c r="X100" s="98" t="s">
        <v>173</v>
      </c>
      <c r="Y100" s="117">
        <v>-0.52514939357195622</v>
      </c>
      <c r="Z100" s="98" t="s">
        <v>174</v>
      </c>
      <c r="AA100" s="117">
        <f t="shared" si="30"/>
        <v>0.37164892375226044</v>
      </c>
      <c r="AB100" s="99" t="s">
        <v>175</v>
      </c>
      <c r="AD100" s="117">
        <v>-0.59180591673002403</v>
      </c>
      <c r="AE100" s="98" t="s">
        <v>174</v>
      </c>
      <c r="AF100" s="117">
        <f t="shared" si="31"/>
        <v>0.35622060051516335</v>
      </c>
      <c r="AH100" s="117">
        <v>-0.66404073311778733</v>
      </c>
      <c r="AI100" s="98" t="s">
        <v>174</v>
      </c>
      <c r="AJ100" s="117">
        <f t="shared" si="32"/>
        <v>0.33983250188940578</v>
      </c>
      <c r="AL100" s="117">
        <v>-1.0562287939819859</v>
      </c>
      <c r="AM100" s="98" t="s">
        <v>174</v>
      </c>
      <c r="AN100" s="117">
        <f t="shared" si="33"/>
        <v>0.25803079641001214</v>
      </c>
    </row>
    <row r="101" spans="11:40" ht="15.95" customHeight="1">
      <c r="K101" s="118">
        <v>1</v>
      </c>
      <c r="L101" s="119">
        <v>1</v>
      </c>
      <c r="M101" s="119">
        <v>1</v>
      </c>
      <c r="N101" s="119">
        <v>1</v>
      </c>
      <c r="O101" s="119">
        <v>1</v>
      </c>
      <c r="P101" s="119">
        <v>1</v>
      </c>
      <c r="Q101" s="107">
        <v>0</v>
      </c>
      <c r="R101" s="107">
        <v>-2</v>
      </c>
      <c r="S101" s="107">
        <v>0</v>
      </c>
      <c r="T101" s="107">
        <v>1</v>
      </c>
      <c r="U101" s="107">
        <v>0</v>
      </c>
      <c r="V101" s="107">
        <v>1</v>
      </c>
      <c r="W101" s="120">
        <v>1</v>
      </c>
      <c r="X101" s="98" t="s">
        <v>173</v>
      </c>
      <c r="Y101" s="117">
        <v>1.5529799877821291</v>
      </c>
      <c r="Z101" s="98" t="s">
        <v>174</v>
      </c>
      <c r="AA101" s="117">
        <f t="shared" si="30"/>
        <v>0.8253437180030192</v>
      </c>
      <c r="AD101" s="117">
        <v>1.5878480733013269</v>
      </c>
      <c r="AE101" s="98" t="s">
        <v>174</v>
      </c>
      <c r="AF101" s="117">
        <f t="shared" si="31"/>
        <v>0.83031312662013912</v>
      </c>
      <c r="AH101" s="117">
        <v>1.9014392421174406</v>
      </c>
      <c r="AI101" s="98" t="s">
        <v>174</v>
      </c>
      <c r="AJ101" s="117">
        <f t="shared" si="32"/>
        <v>0.87005433273234234</v>
      </c>
      <c r="AL101" s="117">
        <v>1.1504122365539482</v>
      </c>
      <c r="AM101" s="98" t="s">
        <v>174</v>
      </c>
      <c r="AN101" s="117">
        <f t="shared" si="33"/>
        <v>0.75958620558382151</v>
      </c>
    </row>
    <row r="102" spans="11:40" ht="15.95" customHeight="1">
      <c r="K102" s="118">
        <v>0</v>
      </c>
      <c r="L102" s="119">
        <v>1</v>
      </c>
      <c r="M102" s="119">
        <v>1</v>
      </c>
      <c r="N102" s="119">
        <v>0</v>
      </c>
      <c r="O102" s="119">
        <v>1</v>
      </c>
      <c r="P102" s="119">
        <v>0</v>
      </c>
      <c r="Q102" s="107">
        <v>1</v>
      </c>
      <c r="R102" s="107">
        <v>0</v>
      </c>
      <c r="S102" s="107">
        <v>0</v>
      </c>
      <c r="T102" s="107">
        <v>0</v>
      </c>
      <c r="U102" s="107">
        <v>1</v>
      </c>
      <c r="V102" s="107">
        <v>0</v>
      </c>
      <c r="W102" s="120">
        <v>0</v>
      </c>
      <c r="X102" s="98" t="s">
        <v>173</v>
      </c>
      <c r="Y102" s="117">
        <v>7.8129381354085203E-2</v>
      </c>
      <c r="Z102" s="98" t="s">
        <v>174</v>
      </c>
      <c r="AA102" s="117">
        <f t="shared" si="30"/>
        <v>0.51952241562086543</v>
      </c>
      <c r="AD102" s="117">
        <v>5.1867561135074236E-2</v>
      </c>
      <c r="AE102" s="98" t="s">
        <v>174</v>
      </c>
      <c r="AF102" s="117">
        <f t="shared" si="31"/>
        <v>0.51296398405748989</v>
      </c>
      <c r="AH102" s="117">
        <v>-0.27549960711579641</v>
      </c>
      <c r="AI102" s="98" t="s">
        <v>174</v>
      </c>
      <c r="AJ102" s="117">
        <f t="shared" si="32"/>
        <v>0.43155745090513981</v>
      </c>
      <c r="AL102" s="117">
        <v>-0.57510052614044294</v>
      </c>
      <c r="AM102" s="98" t="s">
        <v>174</v>
      </c>
      <c r="AN102" s="117">
        <f t="shared" si="33"/>
        <v>0.36006074000437954</v>
      </c>
    </row>
    <row r="103" spans="11:40" ht="15.95" customHeight="1">
      <c r="K103" s="125">
        <v>1</v>
      </c>
      <c r="L103" s="126">
        <v>0</v>
      </c>
      <c r="M103" s="126">
        <v>0</v>
      </c>
      <c r="N103" s="126">
        <v>1</v>
      </c>
      <c r="O103" s="126">
        <v>0</v>
      </c>
      <c r="P103" s="126">
        <v>1</v>
      </c>
      <c r="Q103" s="127">
        <v>1</v>
      </c>
      <c r="R103" s="127">
        <v>0</v>
      </c>
      <c r="S103" s="127">
        <v>1</v>
      </c>
      <c r="T103" s="127">
        <v>0</v>
      </c>
      <c r="U103" s="127">
        <v>1</v>
      </c>
      <c r="V103" s="127">
        <v>1</v>
      </c>
      <c r="W103" s="128">
        <v>-2</v>
      </c>
      <c r="X103" s="98" t="s">
        <v>173</v>
      </c>
      <c r="Y103" s="117">
        <v>-1.5251493935719562</v>
      </c>
      <c r="Z103" s="98" t="s">
        <v>174</v>
      </c>
      <c r="AA103" s="117">
        <f t="shared" si="30"/>
        <v>0.17870449623145576</v>
      </c>
      <c r="AD103" s="117">
        <v>-1.3150003720726005</v>
      </c>
      <c r="AE103" s="98" t="s">
        <v>174</v>
      </c>
      <c r="AF103" s="117">
        <f t="shared" si="31"/>
        <v>0.21165130390970963</v>
      </c>
      <c r="AH103" s="117">
        <v>-1.7478793850598402</v>
      </c>
      <c r="AI103" s="98" t="s">
        <v>174</v>
      </c>
      <c r="AJ103" s="117">
        <f t="shared" si="32"/>
        <v>0.14831486922880416</v>
      </c>
      <c r="AL103" s="117">
        <v>-2.0382050425701497</v>
      </c>
      <c r="AM103" s="98" t="s">
        <v>174</v>
      </c>
      <c r="AN103" s="117">
        <f t="shared" si="33"/>
        <v>0.1152496323853288</v>
      </c>
    </row>
    <row r="104" spans="11:40" ht="15.95" customHeight="1" thickBot="1">
      <c r="K104" s="121">
        <v>-2</v>
      </c>
      <c r="L104" s="122">
        <v>0</v>
      </c>
      <c r="M104" s="122">
        <v>0</v>
      </c>
      <c r="N104" s="122">
        <v>-2</v>
      </c>
      <c r="O104" s="122">
        <v>0</v>
      </c>
      <c r="P104" s="122">
        <v>-2</v>
      </c>
      <c r="Q104" s="123">
        <v>1</v>
      </c>
      <c r="R104" s="123">
        <v>1</v>
      </c>
      <c r="S104" s="123">
        <v>0</v>
      </c>
      <c r="T104" s="123">
        <v>1</v>
      </c>
      <c r="U104" s="123">
        <v>1</v>
      </c>
      <c r="V104" s="123">
        <v>0</v>
      </c>
      <c r="W104" s="124">
        <v>0</v>
      </c>
      <c r="X104" s="98" t="s">
        <v>173</v>
      </c>
      <c r="Y104" s="117">
        <v>-0.94970121285608744</v>
      </c>
      <c r="Z104" s="98" t="s">
        <v>174</v>
      </c>
      <c r="AA104" s="117">
        <f t="shared" si="30"/>
        <v>0.27894491445503955</v>
      </c>
      <c r="AB104" s="103"/>
      <c r="AD104" s="117">
        <v>-0.41861879582329614</v>
      </c>
      <c r="AE104" s="98" t="s">
        <v>174</v>
      </c>
      <c r="AF104" s="117">
        <f t="shared" si="31"/>
        <v>0.39684730735812679</v>
      </c>
      <c r="AH104" s="117">
        <v>-0.87563084220723697</v>
      </c>
      <c r="AI104" s="98" t="s">
        <v>174</v>
      </c>
      <c r="AJ104" s="117">
        <f t="shared" si="32"/>
        <v>0.29408399319522704</v>
      </c>
      <c r="AL104" s="117">
        <v>-0.25624317000986996</v>
      </c>
      <c r="AM104" s="98" t="s">
        <v>174</v>
      </c>
      <c r="AN104" s="117">
        <f t="shared" si="33"/>
        <v>0.43628744344343667</v>
      </c>
    </row>
    <row r="105" spans="11:40" ht="15.95" customHeight="1">
      <c r="AL105" s="99"/>
      <c r="AM105" s="99"/>
    </row>
    <row r="106" spans="11:40" ht="15.95" customHeight="1">
      <c r="AA106" s="111" t="s">
        <v>176</v>
      </c>
      <c r="AF106" s="111" t="s">
        <v>176</v>
      </c>
      <c r="AJ106" s="111" t="s">
        <v>176</v>
      </c>
      <c r="AL106" s="99"/>
      <c r="AM106" s="99"/>
      <c r="AN106" s="111" t="s">
        <v>176</v>
      </c>
    </row>
    <row r="107" spans="11:40" ht="15.95" customHeight="1" thickBot="1">
      <c r="N107" s="103"/>
      <c r="O107" s="99"/>
      <c r="P107" s="99"/>
      <c r="W107" s="103"/>
      <c r="Z107" s="99" t="s">
        <v>177</v>
      </c>
      <c r="AE107" s="99" t="s">
        <v>177</v>
      </c>
      <c r="AI107" s="99" t="s">
        <v>177</v>
      </c>
      <c r="AL107" s="99"/>
      <c r="AM107" s="99" t="s">
        <v>177</v>
      </c>
    </row>
    <row r="108" spans="11:40" ht="15.95" customHeight="1">
      <c r="K108" s="113">
        <v>0</v>
      </c>
      <c r="L108" s="114">
        <v>1</v>
      </c>
      <c r="M108" s="114">
        <v>0</v>
      </c>
      <c r="N108" s="114">
        <v>0</v>
      </c>
      <c r="O108" s="114">
        <v>1</v>
      </c>
      <c r="P108" s="114">
        <v>0</v>
      </c>
      <c r="Q108" s="115">
        <v>0</v>
      </c>
      <c r="R108" s="115">
        <v>0</v>
      </c>
      <c r="S108" s="115">
        <v>0</v>
      </c>
      <c r="T108" s="115">
        <v>0</v>
      </c>
      <c r="U108" s="115">
        <v>0</v>
      </c>
      <c r="V108" s="115">
        <v>-1</v>
      </c>
      <c r="W108" s="116">
        <v>0</v>
      </c>
      <c r="X108" s="98" t="s">
        <v>173</v>
      </c>
      <c r="Y108" s="117" cm="1">
        <f t="array" ref="Y108:Y113">MMULT($K108:$W113,Y84:Y96)</f>
        <v>0.59384698026266636</v>
      </c>
      <c r="Z108" s="98" t="s">
        <v>174</v>
      </c>
      <c r="AA108" s="117">
        <f>TANH(Y108)</f>
        <v>0.53265675447069105</v>
      </c>
      <c r="AB108" s="99" t="s">
        <v>178</v>
      </c>
      <c r="AD108" s="117" cm="1">
        <f t="array" ref="AD108:AD113">MMULT($K108:$W113,AD84:AD96)</f>
        <v>-0.48331467057204502</v>
      </c>
      <c r="AE108" s="98" t="s">
        <v>174</v>
      </c>
      <c r="AF108" s="117">
        <f>TANH(AD108)</f>
        <v>-0.44889428887307792</v>
      </c>
      <c r="AH108" s="117" cm="1">
        <f t="array" ref="AH108:AH113">MMULT($K108:$W113,AH84:AH96)</f>
        <v>0.13764970159788339</v>
      </c>
      <c r="AI108" s="98" t="s">
        <v>174</v>
      </c>
      <c r="AJ108" s="117">
        <f>TANH(AH108)</f>
        <v>0.13678687054756214</v>
      </c>
      <c r="AL108" s="117" cm="1">
        <f t="array" ref="AL108:AL113">MMULT($K108:$W113,AL84:AL96)</f>
        <v>-0.35967985009320613</v>
      </c>
      <c r="AM108" s="98" t="s">
        <v>174</v>
      </c>
      <c r="AN108" s="117">
        <f>TANH(AL108)</f>
        <v>-0.34493200620676628</v>
      </c>
    </row>
    <row r="109" spans="11:40" ht="15.95" customHeight="1">
      <c r="K109" s="118">
        <v>0</v>
      </c>
      <c r="L109" s="119">
        <v>1</v>
      </c>
      <c r="M109" s="119">
        <v>0</v>
      </c>
      <c r="N109" s="119">
        <v>1</v>
      </c>
      <c r="O109" s="119">
        <v>0</v>
      </c>
      <c r="P109" s="119">
        <v>1</v>
      </c>
      <c r="Q109" s="107">
        <v>0</v>
      </c>
      <c r="R109" s="107">
        <v>0</v>
      </c>
      <c r="S109" s="107">
        <v>1</v>
      </c>
      <c r="T109" s="107">
        <v>1</v>
      </c>
      <c r="U109" s="107">
        <v>0</v>
      </c>
      <c r="V109" s="107">
        <v>0</v>
      </c>
      <c r="W109" s="120">
        <v>-3</v>
      </c>
      <c r="X109" s="98" t="s">
        <v>173</v>
      </c>
      <c r="Y109" s="117">
        <v>-3.0697947873183988</v>
      </c>
      <c r="Z109" s="98" t="s">
        <v>174</v>
      </c>
      <c r="AA109" s="117">
        <f t="shared" ref="AA109:AA112" si="34">TANH(Y109)</f>
        <v>-0.99569765855286507</v>
      </c>
      <c r="AB109" s="99" t="s">
        <v>166</v>
      </c>
      <c r="AD109" s="117">
        <v>-4.1379707396959118</v>
      </c>
      <c r="AE109" s="98" t="s">
        <v>174</v>
      </c>
      <c r="AF109" s="117">
        <f t="shared" ref="AF109:AF112" si="35">TANH(AD109)</f>
        <v>-0.99949099302324085</v>
      </c>
      <c r="AH109" s="117">
        <v>-3.4941258211742698</v>
      </c>
      <c r="AI109" s="98" t="s">
        <v>174</v>
      </c>
      <c r="AJ109" s="117">
        <f t="shared" ref="AJ109:AJ112" si="36">TANH(AH109)</f>
        <v>-0.99815638450916366</v>
      </c>
      <c r="AL109" s="117">
        <v>-3.6629627052804636</v>
      </c>
      <c r="AM109" s="98" t="s">
        <v>174</v>
      </c>
      <c r="AN109" s="117">
        <f t="shared" ref="AN109:AN112" si="37">TANH(AL109)</f>
        <v>-0.99868436555718032</v>
      </c>
    </row>
    <row r="110" spans="11:40" ht="15.95" customHeight="1">
      <c r="K110" s="118">
        <v>1</v>
      </c>
      <c r="L110" s="119">
        <v>0</v>
      </c>
      <c r="M110" s="119">
        <v>1</v>
      </c>
      <c r="N110" s="119">
        <v>0</v>
      </c>
      <c r="O110" s="119">
        <v>0</v>
      </c>
      <c r="P110" s="119">
        <v>0</v>
      </c>
      <c r="Q110" s="107">
        <v>0</v>
      </c>
      <c r="R110" s="107">
        <v>1</v>
      </c>
      <c r="S110" s="107">
        <v>0</v>
      </c>
      <c r="T110" s="107">
        <v>0</v>
      </c>
      <c r="U110" s="107">
        <v>1</v>
      </c>
      <c r="V110" s="107">
        <v>1</v>
      </c>
      <c r="W110" s="120">
        <v>-2</v>
      </c>
      <c r="X110" s="98" t="s">
        <v>173</v>
      </c>
      <c r="Y110" s="117">
        <v>-1.9710722051621388</v>
      </c>
      <c r="Z110" s="98" t="s">
        <v>174</v>
      </c>
      <c r="AA110" s="117">
        <f t="shared" si="34"/>
        <v>-0.96192578046122523</v>
      </c>
      <c r="AD110" s="117">
        <v>-1.3811785629001117</v>
      </c>
      <c r="AE110" s="98" t="s">
        <v>174</v>
      </c>
      <c r="AF110" s="117">
        <f t="shared" si="35"/>
        <v>-0.88121490373979494</v>
      </c>
      <c r="AH110" s="117">
        <v>-2.7197184811630972</v>
      </c>
      <c r="AI110" s="98" t="s">
        <v>174</v>
      </c>
      <c r="AJ110" s="117">
        <f t="shared" si="36"/>
        <v>-0.99135368715881378</v>
      </c>
      <c r="AL110" s="117">
        <v>-2.5734314377016982</v>
      </c>
      <c r="AM110" s="98" t="s">
        <v>174</v>
      </c>
      <c r="AN110" s="117">
        <f t="shared" si="37"/>
        <v>-0.98843204454809463</v>
      </c>
    </row>
    <row r="111" spans="11:40" ht="15.95" customHeight="1">
      <c r="K111" s="118">
        <v>1</v>
      </c>
      <c r="L111" s="119">
        <v>-1</v>
      </c>
      <c r="M111" s="119">
        <v>0</v>
      </c>
      <c r="N111" s="119">
        <v>1</v>
      </c>
      <c r="O111" s="119">
        <v>-1</v>
      </c>
      <c r="P111" s="119">
        <v>1</v>
      </c>
      <c r="Q111" s="107">
        <v>1</v>
      </c>
      <c r="R111" s="107">
        <v>0</v>
      </c>
      <c r="S111" s="107">
        <v>0</v>
      </c>
      <c r="T111" s="107">
        <v>1</v>
      </c>
      <c r="U111" s="107">
        <v>0</v>
      </c>
      <c r="V111" s="107">
        <v>1</v>
      </c>
      <c r="W111" s="120">
        <v>0</v>
      </c>
      <c r="X111" s="98" t="s">
        <v>173</v>
      </c>
      <c r="Y111" s="117">
        <v>-0.11899637383462262</v>
      </c>
      <c r="Z111" s="98" t="s">
        <v>174</v>
      </c>
      <c r="AA111" s="117">
        <f t="shared" si="34"/>
        <v>-0.11843786870699326</v>
      </c>
      <c r="AD111" s="117">
        <v>1.0790468197493246</v>
      </c>
      <c r="AE111" s="98" t="s">
        <v>174</v>
      </c>
      <c r="AF111" s="117">
        <f t="shared" si="35"/>
        <v>0.79284535695962932</v>
      </c>
      <c r="AH111" s="117">
        <v>0.11534689463800651</v>
      </c>
      <c r="AI111" s="98" t="s">
        <v>174</v>
      </c>
      <c r="AJ111" s="117">
        <f t="shared" si="36"/>
        <v>0.11483804269002451</v>
      </c>
      <c r="AL111" s="117">
        <v>0.41410862338654342</v>
      </c>
      <c r="AM111" s="98" t="s">
        <v>174</v>
      </c>
      <c r="AN111" s="117">
        <f t="shared" si="37"/>
        <v>0.39195568825735072</v>
      </c>
    </row>
    <row r="112" spans="11:40" ht="15.95" customHeight="1">
      <c r="K112" s="118">
        <v>1</v>
      </c>
      <c r="L112" s="119">
        <v>1</v>
      </c>
      <c r="M112" s="119">
        <v>0</v>
      </c>
      <c r="N112" s="119">
        <v>0</v>
      </c>
      <c r="O112" s="119">
        <v>0</v>
      </c>
      <c r="P112" s="119">
        <v>0</v>
      </c>
      <c r="Q112" s="107">
        <v>1</v>
      </c>
      <c r="R112" s="107">
        <v>0</v>
      </c>
      <c r="S112" s="107">
        <v>1</v>
      </c>
      <c r="T112" s="107">
        <v>0</v>
      </c>
      <c r="U112" s="107">
        <v>0</v>
      </c>
      <c r="V112" s="107">
        <v>0</v>
      </c>
      <c r="W112" s="120">
        <v>1</v>
      </c>
      <c r="X112" s="98" t="s">
        <v>173</v>
      </c>
      <c r="Y112" s="117">
        <v>1.5446453937464424</v>
      </c>
      <c r="Z112" s="98" t="s">
        <v>174</v>
      </c>
      <c r="AA112" s="117">
        <f t="shared" si="34"/>
        <v>0.91289766547987883</v>
      </c>
      <c r="AD112" s="117">
        <v>1.2691916889015227</v>
      </c>
      <c r="AE112" s="98" t="s">
        <v>174</v>
      </c>
      <c r="AF112" s="117">
        <f t="shared" si="35"/>
        <v>0.85357842569924292</v>
      </c>
      <c r="AH112" s="117">
        <v>0.20364244707423951</v>
      </c>
      <c r="AI112" s="98" t="s">
        <v>174</v>
      </c>
      <c r="AJ112" s="117">
        <f t="shared" si="36"/>
        <v>0.20087333812948363</v>
      </c>
      <c r="AL112" s="117">
        <v>0.34494088205793605</v>
      </c>
      <c r="AM112" s="98" t="s">
        <v>174</v>
      </c>
      <c r="AN112" s="117">
        <f t="shared" si="37"/>
        <v>0.33188124814911946</v>
      </c>
    </row>
    <row r="113" spans="11:40" ht="15.95" customHeight="1" thickBot="1">
      <c r="K113" s="121">
        <v>-1</v>
      </c>
      <c r="L113" s="122">
        <v>0</v>
      </c>
      <c r="M113" s="122">
        <v>-1</v>
      </c>
      <c r="N113" s="122">
        <v>-1</v>
      </c>
      <c r="O113" s="122">
        <v>-1</v>
      </c>
      <c r="P113" s="122">
        <v>-1</v>
      </c>
      <c r="Q113" s="123">
        <v>0</v>
      </c>
      <c r="R113" s="123">
        <v>0</v>
      </c>
      <c r="S113" s="123">
        <v>0</v>
      </c>
      <c r="T113" s="123">
        <v>0</v>
      </c>
      <c r="U113" s="123">
        <v>0</v>
      </c>
      <c r="V113" s="123">
        <v>0</v>
      </c>
      <c r="W113" s="124">
        <v>1</v>
      </c>
      <c r="X113" s="98" t="s">
        <v>173</v>
      </c>
      <c r="Y113" s="117">
        <v>0.44702001221787102</v>
      </c>
      <c r="Z113" s="98" t="s">
        <v>174</v>
      </c>
      <c r="AA113" s="117">
        <f>TANH(Y113)</f>
        <v>0.41944637531113177</v>
      </c>
      <c r="AB113" s="103"/>
      <c r="AD113" s="117">
        <v>0.82597809984961224</v>
      </c>
      <c r="AE113" s="98" t="s">
        <v>174</v>
      </c>
      <c r="AF113" s="117">
        <f>TANH(AD113)</f>
        <v>0.67831052231963329</v>
      </c>
      <c r="AH113" s="117">
        <v>0.80521371752042037</v>
      </c>
      <c r="AI113" s="98" t="s">
        <v>174</v>
      </c>
      <c r="AJ113" s="117">
        <f>TANH(AH113)</f>
        <v>0.66694144340240991</v>
      </c>
      <c r="AL113" s="117">
        <v>1.372110124467105</v>
      </c>
      <c r="AM113" s="98" t="s">
        <v>174</v>
      </c>
      <c r="AN113" s="117">
        <f>TANH(AL113)</f>
        <v>0.87917220007977959</v>
      </c>
    </row>
    <row r="114" spans="11:40" ht="15.95" customHeight="1">
      <c r="R114" s="96"/>
      <c r="S114" s="96"/>
      <c r="T114" s="96"/>
      <c r="U114" s="96"/>
      <c r="V114" s="96"/>
      <c r="W114" s="96"/>
      <c r="X114" s="98"/>
      <c r="Z114" s="98"/>
      <c r="AB114" s="103"/>
      <c r="AE114" s="98"/>
      <c r="AI114" s="98"/>
      <c r="AL114" s="99"/>
      <c r="AM114" s="98"/>
    </row>
    <row r="115" spans="11:40" ht="15.95" customHeight="1">
      <c r="AA115" s="111" t="s">
        <v>170</v>
      </c>
      <c r="AF115" s="111" t="s">
        <v>170</v>
      </c>
      <c r="AJ115" s="111" t="s">
        <v>170</v>
      </c>
      <c r="AL115" s="99"/>
      <c r="AM115" s="99"/>
      <c r="AN115" s="111" t="s">
        <v>170</v>
      </c>
    </row>
    <row r="116" spans="11:40" ht="15.95" customHeight="1" thickBot="1">
      <c r="N116" s="103"/>
      <c r="O116" s="99"/>
      <c r="P116" s="99"/>
      <c r="R116" s="103"/>
      <c r="W116" s="103"/>
      <c r="Z116" s="112" t="s">
        <v>171</v>
      </c>
      <c r="AA116" s="129"/>
      <c r="AE116" s="112" t="s">
        <v>171</v>
      </c>
      <c r="AF116" s="129"/>
      <c r="AI116" s="112" t="s">
        <v>171</v>
      </c>
      <c r="AJ116" s="129"/>
      <c r="AL116" s="99"/>
      <c r="AM116" s="112" t="s">
        <v>171</v>
      </c>
      <c r="AN116" s="129"/>
    </row>
    <row r="117" spans="11:40" ht="15.95" customHeight="1">
      <c r="K117" s="113">
        <v>2</v>
      </c>
      <c r="L117" s="114">
        <v>0</v>
      </c>
      <c r="M117" s="114">
        <v>0</v>
      </c>
      <c r="N117" s="114">
        <v>1</v>
      </c>
      <c r="O117" s="114">
        <v>0</v>
      </c>
      <c r="P117" s="114">
        <v>3</v>
      </c>
      <c r="Q117" s="115">
        <v>0</v>
      </c>
      <c r="R117" s="115">
        <v>0</v>
      </c>
      <c r="S117" s="115">
        <v>0</v>
      </c>
      <c r="T117" s="115">
        <v>0</v>
      </c>
      <c r="U117" s="115">
        <v>0</v>
      </c>
      <c r="V117" s="115">
        <v>0</v>
      </c>
      <c r="W117" s="116">
        <v>1</v>
      </c>
      <c r="X117" s="98" t="s">
        <v>173</v>
      </c>
      <c r="Y117" s="117" cm="1">
        <f t="array" ref="Y117:Y122">MMULT($K117:$W122,Y84:Y96)</f>
        <v>1.8799064255376887</v>
      </c>
      <c r="Z117" s="98" t="s">
        <v>174</v>
      </c>
      <c r="AA117" s="117">
        <f>1/(1+EXP(-Y117))</f>
        <v>0.86760037793272693</v>
      </c>
      <c r="AB117" s="99" t="s">
        <v>162</v>
      </c>
      <c r="AD117" s="117" cm="1">
        <f t="array" ref="AD117:AD122">MMULT($K117:$W122,AD84:AD96)</f>
        <v>1.8877004226658924</v>
      </c>
      <c r="AE117" s="98" t="s">
        <v>174</v>
      </c>
      <c r="AF117" s="117">
        <f>1/(1+EXP(-AD117))</f>
        <v>0.86849311181791211</v>
      </c>
      <c r="AH117" s="117" cm="1">
        <f t="array" ref="AH117:AH122">MMULT($K117:$W122,AH84:AH96)</f>
        <v>1.3684897895661374</v>
      </c>
      <c r="AI117" s="98" t="s">
        <v>174</v>
      </c>
      <c r="AJ117" s="117">
        <f>1/(1+EXP(-AH117))</f>
        <v>0.79713604676969352</v>
      </c>
      <c r="AL117" s="117" cm="1">
        <f t="array" ref="AL117:AL122">MMULT($K117:$W122,AL84:AL96)</f>
        <v>1.0407522106846898</v>
      </c>
      <c r="AM117" s="98" t="s">
        <v>174</v>
      </c>
      <c r="AN117" s="117">
        <f>1/(1+EXP(-AL117))</f>
        <v>0.73899511956456421</v>
      </c>
    </row>
    <row r="118" spans="11:40" ht="15.95" customHeight="1">
      <c r="K118" s="118">
        <v>1</v>
      </c>
      <c r="L118" s="119">
        <v>0</v>
      </c>
      <c r="M118" s="119">
        <v>1</v>
      </c>
      <c r="N118" s="119">
        <v>0</v>
      </c>
      <c r="O118" s="119">
        <v>1</v>
      </c>
      <c r="P118" s="119">
        <v>0</v>
      </c>
      <c r="Q118" s="107">
        <v>0</v>
      </c>
      <c r="R118" s="107">
        <v>1</v>
      </c>
      <c r="S118" s="107">
        <v>1</v>
      </c>
      <c r="T118" s="107">
        <v>0</v>
      </c>
      <c r="U118" s="107">
        <v>0</v>
      </c>
      <c r="V118" s="107">
        <v>0</v>
      </c>
      <c r="W118" s="120">
        <v>0</v>
      </c>
      <c r="X118" s="98" t="s">
        <v>173</v>
      </c>
      <c r="Y118" s="117">
        <v>0.62277477510052759</v>
      </c>
      <c r="Z118" s="98" t="s">
        <v>174</v>
      </c>
      <c r="AA118" s="117">
        <f t="shared" ref="AA118:AA121" si="38">1/(1+EXP(-Y118))</f>
        <v>0.65084936450658826</v>
      </c>
      <c r="AB118" s="99" t="s">
        <v>175</v>
      </c>
      <c r="AD118" s="117">
        <v>-0.12303806898567887</v>
      </c>
      <c r="AE118" s="98" t="s">
        <v>174</v>
      </c>
      <c r="AF118" s="117">
        <f t="shared" ref="AF118:AF121" si="39">1/(1+EXP(-AD118))</f>
        <v>0.4692792281706526</v>
      </c>
      <c r="AH118" s="117">
        <v>-0.93936216631151626</v>
      </c>
      <c r="AI118" s="98" t="s">
        <v>174</v>
      </c>
      <c r="AJ118" s="117">
        <f t="shared" ref="AJ118:AJ121" si="40">1/(1+EXP(-AH118))</f>
        <v>0.28102920001980902</v>
      </c>
      <c r="AL118" s="117">
        <v>-1.1043092555580996</v>
      </c>
      <c r="AM118" s="98" t="s">
        <v>174</v>
      </c>
      <c r="AN118" s="117">
        <f t="shared" ref="AN118:AN121" si="41">1/(1+EXP(-AL118))</f>
        <v>0.24893334077360638</v>
      </c>
    </row>
    <row r="119" spans="11:40" ht="15.95" customHeight="1">
      <c r="K119" s="118">
        <f>1</f>
        <v>1</v>
      </c>
      <c r="L119" s="119">
        <v>0</v>
      </c>
      <c r="M119" s="119">
        <v>0</v>
      </c>
      <c r="N119" s="119">
        <v>1</v>
      </c>
      <c r="O119" s="119">
        <v>0</v>
      </c>
      <c r="P119" s="119">
        <v>1</v>
      </c>
      <c r="Q119" s="107">
        <v>1</v>
      </c>
      <c r="R119" s="107">
        <v>1</v>
      </c>
      <c r="S119" s="107">
        <v>1</v>
      </c>
      <c r="T119" s="107">
        <v>0</v>
      </c>
      <c r="U119" s="107">
        <v>0</v>
      </c>
      <c r="V119" s="107">
        <v>0</v>
      </c>
      <c r="W119" s="120">
        <v>0</v>
      </c>
      <c r="X119" s="98" t="s">
        <v>173</v>
      </c>
      <c r="Y119" s="117">
        <v>0.47485060642804372</v>
      </c>
      <c r="Z119" s="98" t="s">
        <v>174</v>
      </c>
      <c r="AA119" s="117">
        <f t="shared" si="38"/>
        <v>0.61653118543584295</v>
      </c>
      <c r="AD119" s="117">
        <v>-0.10002461624104769</v>
      </c>
      <c r="AE119" s="98" t="s">
        <v>174</v>
      </c>
      <c r="AF119" s="117">
        <f t="shared" si="39"/>
        <v>0.47501467382411811</v>
      </c>
      <c r="AH119" s="117">
        <v>-0.61982228375704307</v>
      </c>
      <c r="AI119" s="98" t="s">
        <v>174</v>
      </c>
      <c r="AJ119" s="117">
        <f t="shared" si="40"/>
        <v>0.34982187129002135</v>
      </c>
      <c r="AL119" s="117">
        <v>-0.66037125822075105</v>
      </c>
      <c r="AM119" s="98" t="s">
        <v>174</v>
      </c>
      <c r="AN119" s="117">
        <f t="shared" si="41"/>
        <v>0.34065621847088573</v>
      </c>
    </row>
    <row r="120" spans="11:40" ht="15.95" customHeight="1">
      <c r="K120" s="118">
        <v>1</v>
      </c>
      <c r="L120" s="119">
        <v>1</v>
      </c>
      <c r="M120" s="119">
        <v>1</v>
      </c>
      <c r="N120" s="119">
        <v>1</v>
      </c>
      <c r="O120" s="119">
        <v>1</v>
      </c>
      <c r="P120" s="119">
        <v>0</v>
      </c>
      <c r="Q120" s="107">
        <v>1</v>
      </c>
      <c r="R120" s="107">
        <v>0</v>
      </c>
      <c r="S120" s="107">
        <v>0</v>
      </c>
      <c r="T120" s="107">
        <v>1</v>
      </c>
      <c r="U120" s="107">
        <v>0</v>
      </c>
      <c r="V120" s="107">
        <v>1</v>
      </c>
      <c r="W120" s="120">
        <v>0</v>
      </c>
      <c r="X120" s="98" t="s">
        <v>173</v>
      </c>
      <c r="Y120" s="117">
        <v>0.62277477510052759</v>
      </c>
      <c r="Z120" s="98" t="s">
        <v>174</v>
      </c>
      <c r="AA120" s="117">
        <f t="shared" si="38"/>
        <v>0.65084936450658826</v>
      </c>
      <c r="AD120" s="117">
        <v>0.20191149164253738</v>
      </c>
      <c r="AE120" s="98" t="s">
        <v>174</v>
      </c>
      <c r="AF120" s="117">
        <f t="shared" si="39"/>
        <v>0.55030707796418987</v>
      </c>
      <c r="AH120" s="117">
        <v>-3.9375913985856381E-2</v>
      </c>
      <c r="AI120" s="98" t="s">
        <v>174</v>
      </c>
      <c r="AJ120" s="117">
        <f t="shared" si="40"/>
        <v>0.49015729319974083</v>
      </c>
      <c r="AL120" s="117">
        <v>-0.5231641568261256</v>
      </c>
      <c r="AM120" s="98" t="s">
        <v>174</v>
      </c>
      <c r="AN120" s="117">
        <f t="shared" si="41"/>
        <v>0.37211264615854245</v>
      </c>
    </row>
    <row r="121" spans="11:40" ht="15.95" customHeight="1">
      <c r="K121" s="135">
        <v>0</v>
      </c>
      <c r="L121" s="136">
        <v>1</v>
      </c>
      <c r="M121" s="119">
        <v>0</v>
      </c>
      <c r="N121" s="119">
        <v>0</v>
      </c>
      <c r="O121" s="119">
        <v>0</v>
      </c>
      <c r="P121" s="136">
        <v>0</v>
      </c>
      <c r="Q121" s="137">
        <v>0</v>
      </c>
      <c r="R121" s="137">
        <v>1</v>
      </c>
      <c r="S121" s="137">
        <v>0</v>
      </c>
      <c r="T121" s="137">
        <v>0</v>
      </c>
      <c r="U121" s="137">
        <v>1</v>
      </c>
      <c r="V121" s="137">
        <v>0</v>
      </c>
      <c r="W121" s="138">
        <v>1</v>
      </c>
      <c r="X121" s="98" t="s">
        <v>173</v>
      </c>
      <c r="Y121" s="117">
        <v>1</v>
      </c>
      <c r="Z121" s="98" t="s">
        <v>174</v>
      </c>
      <c r="AA121" s="117">
        <f t="shared" si="38"/>
        <v>0.7310585786300049</v>
      </c>
      <c r="AD121" s="117">
        <v>0.55927889838128664</v>
      </c>
      <c r="AE121" s="98" t="s">
        <v>174</v>
      </c>
      <c r="AF121" s="117">
        <f t="shared" si="39"/>
        <v>0.63628567486950904</v>
      </c>
      <c r="AH121" s="117">
        <v>0.49261680435113275</v>
      </c>
      <c r="AI121" s="98" t="s">
        <v>174</v>
      </c>
      <c r="AJ121" s="117">
        <f t="shared" si="40"/>
        <v>0.62072269053699458</v>
      </c>
      <c r="AL121" s="117">
        <v>0.45932968294938781</v>
      </c>
      <c r="AM121" s="98" t="s">
        <v>174</v>
      </c>
      <c r="AN121" s="117">
        <f t="shared" si="41"/>
        <v>0.61285514626139714</v>
      </c>
    </row>
    <row r="122" spans="11:40" ht="15.95" customHeight="1" thickBot="1">
      <c r="K122" s="121">
        <v>0</v>
      </c>
      <c r="L122" s="122">
        <v>1</v>
      </c>
      <c r="M122" s="122">
        <v>-1</v>
      </c>
      <c r="N122" s="122">
        <v>0</v>
      </c>
      <c r="O122" s="122">
        <v>-1</v>
      </c>
      <c r="P122" s="122">
        <v>0</v>
      </c>
      <c r="Q122" s="123">
        <v>0</v>
      </c>
      <c r="R122" s="123">
        <v>0</v>
      </c>
      <c r="S122" s="123">
        <v>0</v>
      </c>
      <c r="T122" s="123">
        <v>0</v>
      </c>
      <c r="U122" s="123">
        <v>0</v>
      </c>
      <c r="V122" s="123">
        <v>2</v>
      </c>
      <c r="W122" s="124">
        <v>0</v>
      </c>
      <c r="X122" s="98" t="s">
        <v>173</v>
      </c>
      <c r="Y122" s="117">
        <v>-7.8129381354085203E-2</v>
      </c>
      <c r="Z122" s="98" t="s">
        <v>174</v>
      </c>
      <c r="AA122" s="117">
        <f>1/(1+EXP(-Y122))</f>
        <v>0.48047758437913446</v>
      </c>
      <c r="AB122" s="103"/>
      <c r="AD122" s="117">
        <v>-9.4062612442094379E-2</v>
      </c>
      <c r="AE122" s="98" t="s">
        <v>174</v>
      </c>
      <c r="AF122" s="117">
        <f>1/(1+EXP(-AD122))</f>
        <v>0.47650166999663374</v>
      </c>
      <c r="AH122" s="117">
        <v>0.12981615721523421</v>
      </c>
      <c r="AI122" s="98" t="s">
        <v>174</v>
      </c>
      <c r="AJ122" s="117">
        <f>1/(1+EXP(-AH122))</f>
        <v>0.53240853905648244</v>
      </c>
      <c r="AL122" s="117">
        <v>0.37439205779542561</v>
      </c>
      <c r="AM122" s="98" t="s">
        <v>174</v>
      </c>
      <c r="AN122" s="117">
        <f>1/(1+EXP(-AL122))</f>
        <v>0.59251982659857538</v>
      </c>
    </row>
    <row r="123" spans="11:40" ht="15.95" customHeight="1">
      <c r="AL123" s="99"/>
      <c r="AM123" s="99"/>
    </row>
    <row r="124" spans="11:40" ht="15.95" customHeight="1">
      <c r="AA124" s="98" t="s">
        <v>169</v>
      </c>
      <c r="AF124" s="98" t="s">
        <v>169</v>
      </c>
      <c r="AJ124" s="98" t="s">
        <v>169</v>
      </c>
      <c r="AL124" s="99"/>
      <c r="AM124" s="99"/>
      <c r="AN124" s="98" t="s">
        <v>169</v>
      </c>
    </row>
    <row r="125" spans="11:40" ht="15.95" customHeight="1">
      <c r="AA125" s="108">
        <f>AA90*AA99+AA108*AA117</f>
        <v>0.46213320148719128</v>
      </c>
      <c r="AB125" s="99" t="s">
        <v>179</v>
      </c>
      <c r="AF125" s="108">
        <f>AF90*AF99+AF108*AF117</f>
        <v>-0.11342040191726038</v>
      </c>
      <c r="AJ125" s="108">
        <f>AJ90*AJ99+AJ108*AJ117</f>
        <v>4.8880625893701728E-2</v>
      </c>
      <c r="AL125" s="99"/>
      <c r="AM125" s="99"/>
      <c r="AN125" s="108">
        <f>AN90*AN99+AN108*AN117</f>
        <v>-0.22527694976129595</v>
      </c>
    </row>
    <row r="126" spans="11:40" ht="15.95" customHeight="1">
      <c r="AA126" s="108">
        <f>AA91*AA100+AA109*AA118</f>
        <v>-0.64804918830983016</v>
      </c>
      <c r="AB126" s="99" t="s">
        <v>166</v>
      </c>
      <c r="AF126" s="108">
        <f>AF91*AF100+AF109*AF118</f>
        <v>-0.69988883279255742</v>
      </c>
      <c r="AJ126" s="108">
        <f>AJ91*AJ100+AJ109*AJ118</f>
        <v>-0.51835606332562589</v>
      </c>
      <c r="AL126" s="99"/>
      <c r="AM126" s="99"/>
      <c r="AN126" s="108">
        <f>AN91*AN100+AN109*AN118</f>
        <v>-0.3823576633403884</v>
      </c>
    </row>
    <row r="127" spans="11:40" ht="15.95" customHeight="1">
      <c r="AA127" s="108">
        <f>AA92*AA101+AA110*AA119</f>
        <v>-0.5930572417290576</v>
      </c>
      <c r="AF127" s="108">
        <f>AF92*AF101+AF110*AF119</f>
        <v>-0.91101322271367979</v>
      </c>
      <c r="AJ127" s="108">
        <f>AJ92*AJ101+AJ110*AJ119</f>
        <v>-1.13942820355065</v>
      </c>
      <c r="AL127" s="99"/>
      <c r="AM127" s="99"/>
      <c r="AN127" s="108">
        <f>AN92*AN101+AN110*AN119</f>
        <v>-1.2022094681814284</v>
      </c>
    </row>
    <row r="128" spans="11:40" ht="15.95" customHeight="1">
      <c r="AA128" s="108">
        <f>AA93*AA102+AA111*AA120</f>
        <v>-7.7085211581461296E-2</v>
      </c>
      <c r="AF128" s="108">
        <f>AF93*AF102+AF111*AF120</f>
        <v>0.39676647442118773</v>
      </c>
      <c r="AJ128" s="108">
        <f>AJ93*AJ102+AJ111*AJ120</f>
        <v>0.22751623246712582</v>
      </c>
      <c r="AL128" s="99"/>
      <c r="AM128" s="99"/>
      <c r="AN128" s="108">
        <f>AN93*AN102+AN111*AN120</f>
        <v>0.22777133135945729</v>
      </c>
    </row>
    <row r="129" spans="11:40" ht="15.95" customHeight="1">
      <c r="AA129" s="108">
        <f>AA94*AA103+AA112*AA120</f>
        <v>0.59415886543712715</v>
      </c>
      <c r="AF129" s="108">
        <f>AF94*AF103+AF112*AF120</f>
        <v>0.59548474785910543</v>
      </c>
      <c r="AJ129" s="108">
        <f>AJ94*AJ103+AJ112*AJ120</f>
        <v>0.18677877420001462</v>
      </c>
      <c r="AL129" s="99"/>
      <c r="AM129" s="99"/>
      <c r="AN129" s="108">
        <f>AN94*AN103+AN112*AN120</f>
        <v>0.14502339452310273</v>
      </c>
    </row>
    <row r="130" spans="11:40" ht="15.95" customHeight="1">
      <c r="U130" s="130"/>
      <c r="V130" s="131"/>
      <c r="AA130" s="108">
        <f>AA94*AA104+AA113*AA122</f>
        <v>0.20153458118607642</v>
      </c>
      <c r="AB130" s="103"/>
      <c r="AF130" s="108">
        <f>AF94*AF104+AF113*AF122</f>
        <v>0.55900644255327769</v>
      </c>
      <c r="AJ130" s="108">
        <f>AJ94*AJ104+AJ113*AJ122</f>
        <v>0.53020785205535736</v>
      </c>
      <c r="AL130" s="99"/>
      <c r="AM130" s="99"/>
      <c r="AN130" s="108">
        <f>AN94*AN104+AN113*AN122</f>
        <v>0.60241619342678232</v>
      </c>
    </row>
    <row r="131" spans="11:40" ht="15.95" customHeight="1">
      <c r="Z131" s="99" t="s">
        <v>177</v>
      </c>
      <c r="AA131" s="132" t="s">
        <v>180</v>
      </c>
      <c r="AE131" s="99" t="s">
        <v>177</v>
      </c>
      <c r="AF131" s="132" t="s">
        <v>180</v>
      </c>
      <c r="AI131" s="99" t="s">
        <v>177</v>
      </c>
      <c r="AJ131" s="132" t="s">
        <v>180</v>
      </c>
      <c r="AL131" s="99"/>
      <c r="AM131" s="99" t="s">
        <v>177</v>
      </c>
      <c r="AN131" s="132" t="s">
        <v>180</v>
      </c>
    </row>
    <row r="132" spans="11:40" ht="15.95" customHeight="1">
      <c r="AA132" s="117">
        <f>TANH(AA125)</f>
        <v>0.43182123315244558</v>
      </c>
      <c r="AB132" s="99" t="s">
        <v>178</v>
      </c>
      <c r="AF132" s="117">
        <f>TANH(AF125)</f>
        <v>-0.11293653779746184</v>
      </c>
      <c r="AJ132" s="117">
        <f>TANH(AJ125)</f>
        <v>4.8841732650775724E-2</v>
      </c>
      <c r="AL132" s="99"/>
      <c r="AM132" s="99"/>
      <c r="AN132" s="117">
        <f>TANH(AN125)</f>
        <v>-0.22154184090019108</v>
      </c>
    </row>
    <row r="133" spans="11:40" ht="15.95" customHeight="1">
      <c r="AA133" s="117">
        <f t="shared" ref="AA133:AA136" si="42">TANH(AA126)</f>
        <v>-0.57035522787823234</v>
      </c>
      <c r="AB133" s="99" t="s">
        <v>181</v>
      </c>
      <c r="AF133" s="117">
        <f t="shared" ref="AF133:AF136" si="43">TANH(AF126)</f>
        <v>-0.60429721014867888</v>
      </c>
      <c r="AJ133" s="117">
        <f t="shared" ref="AJ133:AJ136" si="44">TANH(AJ126)</f>
        <v>-0.47643022137354862</v>
      </c>
      <c r="AL133" s="99"/>
      <c r="AM133" s="99"/>
      <c r="AN133" s="117">
        <f t="shared" ref="AN133:AN136" si="45">TANH(AN126)</f>
        <v>-0.36475321130102101</v>
      </c>
    </row>
    <row r="134" spans="11:40" ht="15.95" customHeight="1">
      <c r="AA134" s="117">
        <f t="shared" si="42"/>
        <v>-0.53209084515776728</v>
      </c>
      <c r="AB134" s="103"/>
      <c r="AF134" s="117">
        <f t="shared" si="43"/>
        <v>-0.72161821359070732</v>
      </c>
      <c r="AJ134" s="117">
        <f t="shared" si="44"/>
        <v>-0.81422146324504363</v>
      </c>
      <c r="AL134" s="99"/>
      <c r="AM134" s="99"/>
      <c r="AN134" s="117">
        <f t="shared" si="45"/>
        <v>-0.8343272988403394</v>
      </c>
    </row>
    <row r="135" spans="11:40" ht="15.95" customHeight="1">
      <c r="AA135" s="117">
        <f t="shared" si="42"/>
        <v>-7.6932890171221291E-2</v>
      </c>
      <c r="AF135" s="117">
        <f t="shared" si="43"/>
        <v>0.3771788387050396</v>
      </c>
      <c r="AJ135" s="117">
        <f t="shared" si="44"/>
        <v>0.2236701584432052</v>
      </c>
      <c r="AL135" s="99"/>
      <c r="AM135" s="99"/>
      <c r="AN135" s="117">
        <f t="shared" si="45"/>
        <v>0.22391248132975602</v>
      </c>
    </row>
    <row r="136" spans="11:40" ht="15.95" customHeight="1">
      <c r="AA136" s="117">
        <f t="shared" si="42"/>
        <v>0.53288011346641273</v>
      </c>
      <c r="AF136" s="117">
        <f t="shared" si="43"/>
        <v>0.53382882584872215</v>
      </c>
      <c r="AJ136" s="117">
        <f t="shared" si="44"/>
        <v>0.18463665407232935</v>
      </c>
      <c r="AL136" s="99"/>
      <c r="AM136" s="99"/>
      <c r="AN136" s="117">
        <f t="shared" si="45"/>
        <v>0.14401517525223978</v>
      </c>
    </row>
    <row r="137" spans="11:40" ht="15.95" customHeight="1">
      <c r="AA137" s="117">
        <f>TANH(AA130)</f>
        <v>0.19884967098441844</v>
      </c>
      <c r="AF137" s="117">
        <f>TANH(AF130)</f>
        <v>0.50723988207743287</v>
      </c>
      <c r="AJ137" s="117">
        <f>TANH(AJ130)</f>
        <v>0.48553995776667763</v>
      </c>
      <c r="AL137" s="99"/>
      <c r="AM137" s="99"/>
      <c r="AN137" s="117">
        <f>TANH(AN130)</f>
        <v>0.53876664506187599</v>
      </c>
    </row>
    <row r="138" spans="11:40" ht="15.95" customHeight="1">
      <c r="AL138" s="99"/>
      <c r="AM138" s="99"/>
    </row>
    <row r="139" spans="11:40" ht="15.95" customHeight="1">
      <c r="AA139" s="111" t="s">
        <v>170</v>
      </c>
      <c r="AF139" s="111" t="s">
        <v>170</v>
      </c>
      <c r="AJ139" s="111" t="s">
        <v>170</v>
      </c>
      <c r="AL139" s="99"/>
      <c r="AM139" s="99"/>
      <c r="AN139" s="111" t="s">
        <v>170</v>
      </c>
    </row>
    <row r="140" spans="11:40" ht="15.95" customHeight="1" thickBot="1">
      <c r="N140" s="103"/>
      <c r="O140" s="99"/>
      <c r="P140" s="99"/>
      <c r="W140" s="103"/>
      <c r="Z140" s="112" t="s">
        <v>171</v>
      </c>
      <c r="AA140" s="129"/>
      <c r="AE140" s="112" t="s">
        <v>171</v>
      </c>
      <c r="AF140" s="129"/>
      <c r="AI140" s="112" t="s">
        <v>171</v>
      </c>
      <c r="AJ140" s="129"/>
      <c r="AL140" s="99"/>
      <c r="AM140" s="112" t="s">
        <v>171</v>
      </c>
      <c r="AN140" s="129"/>
    </row>
    <row r="141" spans="11:40" ht="15.95" customHeight="1">
      <c r="K141" s="113">
        <v>1</v>
      </c>
      <c r="L141" s="114">
        <v>0</v>
      </c>
      <c r="M141" s="114">
        <v>0</v>
      </c>
      <c r="N141" s="114">
        <v>0</v>
      </c>
      <c r="O141" s="114">
        <v>0</v>
      </c>
      <c r="P141" s="114">
        <v>0</v>
      </c>
      <c r="Q141" s="115">
        <v>1</v>
      </c>
      <c r="R141" s="115">
        <v>1</v>
      </c>
      <c r="S141" s="115">
        <v>0</v>
      </c>
      <c r="T141" s="115">
        <v>0</v>
      </c>
      <c r="U141" s="115">
        <v>0</v>
      </c>
      <c r="V141" s="115">
        <v>1</v>
      </c>
      <c r="W141" s="116">
        <v>0</v>
      </c>
      <c r="X141" s="98" t="s">
        <v>173</v>
      </c>
      <c r="Y141" s="117" cm="1">
        <f t="array" ref="Y141:Y146">MMULT($K141:$W146,Y84:Y96)</f>
        <v>0.54464539374644239</v>
      </c>
      <c r="Z141" s="98" t="s">
        <v>174</v>
      </c>
      <c r="AA141" s="117">
        <f>1/(1+EXP(-Y141))</f>
        <v>0.63289239148421728</v>
      </c>
      <c r="AB141" s="99" t="s">
        <v>181</v>
      </c>
      <c r="AD141" s="117" cm="1">
        <f t="array" ref="AD141:AD146">MMULT($K141:$W146,AD84:AD96)</f>
        <v>0.70934162139068746</v>
      </c>
      <c r="AE141" s="98" t="s">
        <v>174</v>
      </c>
      <c r="AF141" s="117">
        <f>1/(1+EXP(-AD141))</f>
        <v>0.67025566588592822</v>
      </c>
      <c r="AH141" s="117" cm="1">
        <f t="array" ref="AH141:AH146">MMULT($K141:$W146,AH84:AH96)</f>
        <v>-0.28573212970530348</v>
      </c>
      <c r="AI141" s="98" t="s">
        <v>174</v>
      </c>
      <c r="AJ141" s="117">
        <f>1/(1+EXP(-AH141))</f>
        <v>0.42904903194060751</v>
      </c>
      <c r="AL141" s="117" cm="1">
        <f t="array" ref="AL141:AL146">MMULT($K141:$W146,AL84:AL96)</f>
        <v>-0.16941808341142561</v>
      </c>
      <c r="AM141" s="98" t="s">
        <v>174</v>
      </c>
      <c r="AN141" s="117">
        <f>1/(1+EXP(-AL141))</f>
        <v>0.45774649588751437</v>
      </c>
    </row>
    <row r="142" spans="11:40" ht="15.95" customHeight="1">
      <c r="K142" s="118">
        <v>1</v>
      </c>
      <c r="L142" s="119">
        <v>1</v>
      </c>
      <c r="M142" s="119">
        <v>1</v>
      </c>
      <c r="N142" s="119">
        <v>1</v>
      </c>
      <c r="O142" s="119">
        <v>1</v>
      </c>
      <c r="P142" s="119">
        <v>0</v>
      </c>
      <c r="Q142" s="107">
        <v>0</v>
      </c>
      <c r="R142" s="107">
        <v>-2</v>
      </c>
      <c r="S142" s="107">
        <v>0</v>
      </c>
      <c r="T142" s="107">
        <v>0</v>
      </c>
      <c r="U142" s="107">
        <v>1</v>
      </c>
      <c r="V142" s="107">
        <v>0</v>
      </c>
      <c r="W142" s="120">
        <v>0</v>
      </c>
      <c r="X142" s="98" t="s">
        <v>173</v>
      </c>
      <c r="Y142" s="117">
        <v>0.62277477510052759</v>
      </c>
      <c r="Z142" s="98" t="s">
        <v>174</v>
      </c>
      <c r="AA142" s="117">
        <f t="shared" ref="AA142:AA145" si="46">1/(1+EXP(-Y142))</f>
        <v>0.65084936450658826</v>
      </c>
      <c r="AB142" s="99" t="s">
        <v>175</v>
      </c>
      <c r="AD142" s="117">
        <v>0.93014453196715907</v>
      </c>
      <c r="AE142" s="98" t="s">
        <v>174</v>
      </c>
      <c r="AF142" s="117">
        <f t="shared" ref="AF142:AF145" si="47">1/(1+EXP(-AD142))</f>
        <v>0.71710460697572531</v>
      </c>
      <c r="AH142" s="117">
        <v>0.98900585197268254</v>
      </c>
      <c r="AI142" s="98" t="s">
        <v>174</v>
      </c>
      <c r="AJ142" s="117">
        <f t="shared" ref="AJ142:AJ145" si="48">1/(1+EXP(-AH142))</f>
        <v>0.72889151478453151</v>
      </c>
      <c r="AL142" s="117">
        <v>0.12901739572056953</v>
      </c>
      <c r="AM142" s="98" t="s">
        <v>174</v>
      </c>
      <c r="AN142" s="117">
        <f t="shared" ref="AN142:AN145" si="49">1/(1+EXP(-AL142))</f>
        <v>0.53220968249555467</v>
      </c>
    </row>
    <row r="143" spans="11:40" ht="15.95" customHeight="1">
      <c r="K143" s="118">
        <v>1</v>
      </c>
      <c r="L143" s="119">
        <v>0</v>
      </c>
      <c r="M143" s="119">
        <v>0</v>
      </c>
      <c r="N143" s="119">
        <v>0</v>
      </c>
      <c r="O143" s="119">
        <v>0</v>
      </c>
      <c r="P143" s="119">
        <v>1</v>
      </c>
      <c r="Q143" s="107">
        <v>0</v>
      </c>
      <c r="R143" s="107">
        <v>0</v>
      </c>
      <c r="S143" s="107">
        <v>1</v>
      </c>
      <c r="T143" s="107">
        <v>0</v>
      </c>
      <c r="U143" s="107">
        <v>0</v>
      </c>
      <c r="V143" s="107">
        <v>1</v>
      </c>
      <c r="W143" s="120">
        <v>0</v>
      </c>
      <c r="X143" s="98" t="s">
        <v>173</v>
      </c>
      <c r="Y143" s="117">
        <v>0.47485060642804372</v>
      </c>
      <c r="Z143" s="98" t="s">
        <v>174</v>
      </c>
      <c r="AA143" s="117">
        <f t="shared" si="46"/>
        <v>0.61653118543584295</v>
      </c>
      <c r="AD143" s="117">
        <v>0.39601226591724137</v>
      </c>
      <c r="AE143" s="98" t="s">
        <v>174</v>
      </c>
      <c r="AF143" s="117">
        <f t="shared" si="47"/>
        <v>0.59772918822087806</v>
      </c>
      <c r="AH143" s="117">
        <v>-0.20959355599717569</v>
      </c>
      <c r="AI143" s="98" t="s">
        <v>174</v>
      </c>
      <c r="AJ143" s="117">
        <f t="shared" si="48"/>
        <v>0.44779259148316358</v>
      </c>
      <c r="AL143" s="117">
        <v>-0.20770997484515885</v>
      </c>
      <c r="AM143" s="98" t="s">
        <v>174</v>
      </c>
      <c r="AN143" s="117">
        <f t="shared" si="49"/>
        <v>0.44825839852524113</v>
      </c>
    </row>
    <row r="144" spans="11:40" ht="15.95" customHeight="1">
      <c r="K144" s="118">
        <v>1</v>
      </c>
      <c r="L144" s="119">
        <v>1</v>
      </c>
      <c r="M144" s="119">
        <v>1</v>
      </c>
      <c r="N144" s="119">
        <v>1</v>
      </c>
      <c r="O144" s="119">
        <v>0</v>
      </c>
      <c r="P144" s="119">
        <v>1</v>
      </c>
      <c r="Q144" s="107">
        <v>0</v>
      </c>
      <c r="R144" s="107">
        <v>0</v>
      </c>
      <c r="S144" s="107">
        <v>1</v>
      </c>
      <c r="T144" s="107">
        <v>0</v>
      </c>
      <c r="U144" s="107">
        <v>-1</v>
      </c>
      <c r="V144" s="107">
        <v>1</v>
      </c>
      <c r="W144" s="120">
        <v>-3</v>
      </c>
      <c r="X144" s="98" t="s">
        <v>173</v>
      </c>
      <c r="Y144" s="117">
        <v>-3.0408669924805376</v>
      </c>
      <c r="Z144" s="98" t="s">
        <v>174</v>
      </c>
      <c r="AA144" s="117">
        <f t="shared" si="46"/>
        <v>4.5613413276149893E-2</v>
      </c>
      <c r="AD144" s="117">
        <v>-3.813823266174559</v>
      </c>
      <c r="AE144" s="98" t="s">
        <v>174</v>
      </c>
      <c r="AF144" s="117">
        <f t="shared" si="47"/>
        <v>2.1587365891783512E-2</v>
      </c>
      <c r="AH144" s="117">
        <v>-4.3213799543235654</v>
      </c>
      <c r="AI144" s="98" t="s">
        <v>174</v>
      </c>
      <c r="AJ144" s="117">
        <f t="shared" si="48"/>
        <v>1.310745573163174E-2</v>
      </c>
      <c r="AL144" s="117">
        <v>-4.1484971197077565</v>
      </c>
      <c r="AM144" s="98" t="s">
        <v>174</v>
      </c>
      <c r="AN144" s="117">
        <f t="shared" si="49"/>
        <v>1.554273565379218E-2</v>
      </c>
    </row>
    <row r="145" spans="11:40" ht="15.95" customHeight="1">
      <c r="K145" s="118">
        <v>0</v>
      </c>
      <c r="L145" s="119">
        <v>0</v>
      </c>
      <c r="M145" s="119">
        <v>0</v>
      </c>
      <c r="N145" s="119">
        <v>0</v>
      </c>
      <c r="O145" s="119">
        <v>1</v>
      </c>
      <c r="P145" s="119">
        <v>1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1</v>
      </c>
      <c r="W145" s="120">
        <v>0</v>
      </c>
      <c r="X145" s="98" t="s">
        <v>173</v>
      </c>
      <c r="Y145" s="117">
        <v>0.52405219294426775</v>
      </c>
      <c r="Z145" s="98" t="s">
        <v>174</v>
      </c>
      <c r="AA145" s="117">
        <f t="shared" si="46"/>
        <v>0.62809481530989231</v>
      </c>
      <c r="AD145" s="117">
        <v>-4.0880505019227908E-3</v>
      </c>
      <c r="AE145" s="98" t="s">
        <v>174</v>
      </c>
      <c r="AF145" s="117">
        <f t="shared" si="47"/>
        <v>0.49897798879785321</v>
      </c>
      <c r="AH145" s="117">
        <v>0.82094709561487156</v>
      </c>
      <c r="AI145" s="98" t="s">
        <v>174</v>
      </c>
      <c r="AJ145" s="117">
        <f t="shared" si="48"/>
        <v>0.69443734522764933</v>
      </c>
      <c r="AL145" s="117">
        <v>0.2553064731346178</v>
      </c>
      <c r="AM145" s="98" t="s">
        <v>174</v>
      </c>
      <c r="AN145" s="117">
        <f t="shared" si="49"/>
        <v>0.56348217092946062</v>
      </c>
    </row>
    <row r="146" spans="11:40" ht="15.95" customHeight="1" thickBot="1">
      <c r="K146" s="121">
        <v>0</v>
      </c>
      <c r="L146" s="122">
        <v>-1</v>
      </c>
      <c r="M146" s="122">
        <v>-1</v>
      </c>
      <c r="N146" s="122">
        <v>-1</v>
      </c>
      <c r="O146" s="122">
        <v>0</v>
      </c>
      <c r="P146" s="122">
        <v>-1</v>
      </c>
      <c r="Q146" s="123">
        <v>0</v>
      </c>
      <c r="R146" s="123">
        <v>1</v>
      </c>
      <c r="S146" s="123">
        <v>1</v>
      </c>
      <c r="T146" s="123">
        <v>1</v>
      </c>
      <c r="U146" s="123">
        <v>0</v>
      </c>
      <c r="V146" s="123">
        <v>1</v>
      </c>
      <c r="W146" s="124">
        <v>-1</v>
      </c>
      <c r="X146" s="98" t="s">
        <v>173</v>
      </c>
      <c r="Y146" s="117">
        <v>-0.41448761377302024</v>
      </c>
      <c r="Z146" s="98" t="s">
        <v>174</v>
      </c>
      <c r="AA146" s="117">
        <f>1/(1+EXP(-Y146))</f>
        <v>0.39783656527692912</v>
      </c>
      <c r="AD146" s="117">
        <v>-0.66533142248064481</v>
      </c>
      <c r="AE146" s="98" t="s">
        <v>174</v>
      </c>
      <c r="AF146" s="117">
        <f>1/(1+EXP(-AD146))</f>
        <v>0.33954300030059686</v>
      </c>
      <c r="AH146" s="117">
        <v>-0.83731714392125522</v>
      </c>
      <c r="AI146" s="98" t="s">
        <v>174</v>
      </c>
      <c r="AJ146" s="117">
        <f>1/(1+EXP(-AH146))</f>
        <v>0.30210012517504936</v>
      </c>
      <c r="AL146" s="117">
        <v>-0.7496862991178308</v>
      </c>
      <c r="AM146" s="98" t="s">
        <v>174</v>
      </c>
      <c r="AN146" s="117">
        <f>1/(1+EXP(-AL146))</f>
        <v>0.32088965851809431</v>
      </c>
    </row>
    <row r="147" spans="11:40" ht="15.95" customHeight="1">
      <c r="AA147" s="98" t="s">
        <v>169</v>
      </c>
      <c r="AF147" s="98" t="s">
        <v>169</v>
      </c>
      <c r="AJ147" s="98" t="s">
        <v>169</v>
      </c>
      <c r="AL147" s="99"/>
      <c r="AM147" s="99"/>
      <c r="AN147" s="98" t="s">
        <v>169</v>
      </c>
    </row>
    <row r="148" spans="11:40" ht="15.95" customHeight="1">
      <c r="AA148" s="107">
        <f>AA132*AA141</f>
        <v>0.27329637294351505</v>
      </c>
      <c r="AB148" s="99" t="s">
        <v>182</v>
      </c>
      <c r="AF148" s="107">
        <f>AF132*AF141</f>
        <v>-7.5696354344289091E-2</v>
      </c>
      <c r="AJ148" s="107">
        <f>AJ132*AJ141</f>
        <v>2.0955498112117287E-2</v>
      </c>
      <c r="AL148" s="99"/>
      <c r="AM148" s="99"/>
      <c r="AN148" s="107">
        <f>AN132*AN141</f>
        <v>-0.10141000136453168</v>
      </c>
    </row>
    <row r="149" spans="11:40" ht="15.95" customHeight="1">
      <c r="AA149" s="107">
        <f t="shared" ref="AA149:AA152" si="50">AA133*AA142</f>
        <v>-0.37121533760755787</v>
      </c>
      <c r="AB149" s="99" t="s">
        <v>183</v>
      </c>
      <c r="AF149" s="107">
        <f t="shared" ref="AF149:AF152" si="51">AF133*AF142</f>
        <v>-0.43334431338019563</v>
      </c>
      <c r="AJ149" s="107">
        <f t="shared" ref="AJ149:AJ152" si="52">AJ133*AJ142</f>
        <v>-0.34726594574609554</v>
      </c>
      <c r="AL149" s="99"/>
      <c r="AM149" s="99"/>
      <c r="AN149" s="107">
        <f t="shared" ref="AN149:AN152" si="53">AN133*AN142</f>
        <v>-0.19412519077575036</v>
      </c>
    </row>
    <row r="150" spans="11:40" ht="15.95" customHeight="1">
      <c r="AA150" s="107">
        <f t="shared" si="50"/>
        <v>-0.3280505995246778</v>
      </c>
      <c r="AB150" s="103"/>
      <c r="AF150" s="107">
        <f t="shared" si="51"/>
        <v>-0.43133226901497368</v>
      </c>
      <c r="AJ150" s="107">
        <f t="shared" si="52"/>
        <v>-0.3646023390677115</v>
      </c>
      <c r="AL150" s="99"/>
      <c r="AM150" s="99"/>
      <c r="AN150" s="107">
        <f t="shared" si="53"/>
        <v>-0.37399421882406081</v>
      </c>
    </row>
    <row r="151" spans="11:40" ht="15.95" customHeight="1">
      <c r="AA151" s="107">
        <f t="shared" si="50"/>
        <v>-3.509171713908567E-3</v>
      </c>
      <c r="AF151" s="107">
        <f t="shared" si="51"/>
        <v>8.1422975977636872E-3</v>
      </c>
      <c r="AJ151" s="107">
        <f t="shared" si="52"/>
        <v>2.9317467002813696E-3</v>
      </c>
      <c r="AL151" s="99"/>
      <c r="AM151" s="99"/>
      <c r="AN151" s="107">
        <f t="shared" si="53"/>
        <v>3.4802125068930747E-3</v>
      </c>
    </row>
    <row r="152" spans="11:40" ht="15.95" customHeight="1">
      <c r="AA152" s="107">
        <f t="shared" si="50"/>
        <v>0.33469923645000094</v>
      </c>
      <c r="AF152" s="107">
        <f t="shared" si="51"/>
        <v>0.26636883388431482</v>
      </c>
      <c r="AJ152" s="107">
        <f t="shared" si="52"/>
        <v>0.12821858788570423</v>
      </c>
      <c r="AL152" s="99"/>
      <c r="AM152" s="99"/>
      <c r="AN152" s="107">
        <f t="shared" si="53"/>
        <v>8.1149983597918807E-2</v>
      </c>
    </row>
    <row r="153" spans="11:40" ht="15.95" customHeight="1">
      <c r="AA153" s="107">
        <f>AA137*AA146</f>
        <v>7.9109670110888472E-2</v>
      </c>
      <c r="AF153" s="107">
        <f>AF137*AF146</f>
        <v>0.17222975143269251</v>
      </c>
      <c r="AJ153" s="107">
        <f>AJ137*AJ146</f>
        <v>0.1466816820188015</v>
      </c>
      <c r="AL153" s="99"/>
      <c r="AM153" s="99"/>
      <c r="AN153" s="107">
        <f>AN137*AN146</f>
        <v>0.17288464475484472</v>
      </c>
    </row>
    <row r="154" spans="11:40" ht="15.95" customHeight="1">
      <c r="AL154" s="99"/>
      <c r="AM154" s="99"/>
    </row>
    <row r="155" spans="11:40" ht="15.95" customHeight="1">
      <c r="AL155" s="99"/>
      <c r="AM155" s="99"/>
    </row>
    <row r="156" spans="11:40" ht="15.95" customHeight="1">
      <c r="AL156" s="99"/>
      <c r="AM156" s="99"/>
    </row>
    <row r="157" spans="11:40" ht="15.95" customHeight="1">
      <c r="AL157" s="99"/>
      <c r="AM157" s="99"/>
    </row>
    <row r="158" spans="11:40" ht="15.95" customHeight="1">
      <c r="AL158" s="99"/>
      <c r="AM158" s="99"/>
    </row>
    <row r="159" spans="11:40" ht="15.95" customHeight="1">
      <c r="AL159" s="99"/>
      <c r="AM159" s="99"/>
    </row>
    <row r="160" spans="11:40" ht="15.95" customHeight="1">
      <c r="U160" s="102"/>
      <c r="V160" s="102" t="s">
        <v>162</v>
      </c>
      <c r="W160" s="102"/>
      <c r="X160" s="103"/>
      <c r="Y160" s="133" cm="1">
        <f t="array" ref="Y160:Y165">AA148:AA153</f>
        <v>0.27329637294351505</v>
      </c>
      <c r="AD160" s="133" cm="1">
        <f t="array" ref="AD160:AD165">AF148:AF153</f>
        <v>-7.5696354344289091E-2</v>
      </c>
      <c r="AH160" s="133" cm="1">
        <f t="array" ref="AH160:AH165">AJ148:AJ153</f>
        <v>2.0955498112117287E-2</v>
      </c>
      <c r="AL160" s="133" cm="1">
        <f t="array" ref="AL160:AL165">AN148:AN153</f>
        <v>-0.10141000136453168</v>
      </c>
      <c r="AM160" s="99"/>
    </row>
    <row r="161" spans="11:40" ht="15.95" customHeight="1">
      <c r="Y161" s="133">
        <v>-0.37121533760755787</v>
      </c>
      <c r="AD161" s="133">
        <v>-0.43334431338019563</v>
      </c>
      <c r="AH161" s="133">
        <v>-0.34726594574609554</v>
      </c>
      <c r="AL161" s="133">
        <v>-0.19412519077575036</v>
      </c>
      <c r="AM161" s="99"/>
    </row>
    <row r="162" spans="11:40" ht="15.95" customHeight="1">
      <c r="Y162" s="133">
        <v>-0.3280505995246778</v>
      </c>
      <c r="AD162" s="133">
        <v>-0.43133226901497368</v>
      </c>
      <c r="AH162" s="133">
        <v>-0.3646023390677115</v>
      </c>
      <c r="AL162" s="133">
        <v>-0.37399421882406081</v>
      </c>
      <c r="AM162" s="99"/>
    </row>
    <row r="163" spans="11:40" ht="15.95" customHeight="1">
      <c r="Y163" s="133">
        <v>-3.509171713908567E-3</v>
      </c>
      <c r="AD163" s="133">
        <v>8.1422975977636872E-3</v>
      </c>
      <c r="AH163" s="133">
        <v>2.9317467002813696E-3</v>
      </c>
      <c r="AL163" s="133">
        <v>3.4802125068930747E-3</v>
      </c>
      <c r="AM163" s="99"/>
    </row>
    <row r="164" spans="11:40" ht="15.95" customHeight="1">
      <c r="Y164" s="133">
        <v>0.33469923645000094</v>
      </c>
      <c r="AD164" s="133">
        <v>0.26636883388431482</v>
      </c>
      <c r="AH164" s="133">
        <v>0.12821858788570423</v>
      </c>
      <c r="AL164" s="133">
        <v>8.1149983597918807E-2</v>
      </c>
      <c r="AM164" s="99"/>
    </row>
    <row r="165" spans="11:40" ht="15.95" customHeight="1">
      <c r="Y165" s="133">
        <v>7.9109670110888472E-2</v>
      </c>
      <c r="AD165" s="133">
        <v>0.17222975143269251</v>
      </c>
      <c r="AH165" s="133">
        <v>0.1466816820188015</v>
      </c>
      <c r="AL165" s="133">
        <v>0.17288464475484472</v>
      </c>
      <c r="AM165" s="99"/>
    </row>
    <row r="166" spans="11:40" ht="15.95" customHeight="1">
      <c r="U166" s="106"/>
      <c r="V166" s="106" t="s">
        <v>164</v>
      </c>
      <c r="W166" s="106"/>
      <c r="Y166" s="107">
        <v>0</v>
      </c>
      <c r="AA166" s="108">
        <v>0</v>
      </c>
      <c r="AD166" s="107" cm="1">
        <f t="array" ref="AD166:AD171">AA224:AA229</f>
        <v>0.34187806444107305</v>
      </c>
      <c r="AF166" s="108" cm="1">
        <f t="array" ref="AF166:AF171">AA201:AA206</f>
        <v>0.69628102300092087</v>
      </c>
      <c r="AH166" s="107" cm="1">
        <f t="array" ref="AH166:AH171">AF224:AF229</f>
        <v>0.52937007348154919</v>
      </c>
      <c r="AJ166" s="108" cm="1">
        <f t="array" ref="AJ166:AJ171">AF201:AF206</f>
        <v>1.36989761273226</v>
      </c>
      <c r="AL166" s="107" cm="1">
        <f t="array" ref="AL166:AL171">AJ224:AJ229</f>
        <v>0.66898340465515282</v>
      </c>
      <c r="AM166" s="99"/>
      <c r="AN166" s="108" cm="1">
        <f t="array" ref="AN166:AN171">AJ201:AJ206</f>
        <v>1.9620796601876123</v>
      </c>
    </row>
    <row r="167" spans="11:40" ht="15.95" customHeight="1">
      <c r="U167" s="106"/>
      <c r="V167" s="106" t="s">
        <v>166</v>
      </c>
      <c r="W167" s="106"/>
      <c r="Y167" s="107">
        <v>0</v>
      </c>
      <c r="AA167" s="108">
        <v>0</v>
      </c>
      <c r="AD167" s="107">
        <v>0.19676647335835348</v>
      </c>
      <c r="AF167" s="108">
        <v>0.36090434531431831</v>
      </c>
      <c r="AH167" s="107">
        <v>0.21853401386760496</v>
      </c>
      <c r="AJ167" s="108">
        <v>0.47873475709024327</v>
      </c>
      <c r="AL167" s="107">
        <v>0.27241750588940417</v>
      </c>
      <c r="AM167" s="99"/>
      <c r="AN167" s="108">
        <v>0.58084133786581771</v>
      </c>
    </row>
    <row r="168" spans="11:40" ht="15.95" customHeight="1">
      <c r="U168" s="106"/>
      <c r="V168" s="106" t="s">
        <v>167</v>
      </c>
      <c r="W168" s="106"/>
      <c r="Y168" s="107">
        <v>0</v>
      </c>
      <c r="AA168" s="108">
        <v>0</v>
      </c>
      <c r="AD168" s="107">
        <v>0.19585042619915854</v>
      </c>
      <c r="AF168" s="108">
        <v>0.51380435712827921</v>
      </c>
      <c r="AH168" s="107">
        <v>0.2949406907205086</v>
      </c>
      <c r="AJ168" s="108">
        <v>0.93263748665710389</v>
      </c>
      <c r="AL168" s="107">
        <v>0.42439753618569553</v>
      </c>
      <c r="AM168" s="99"/>
      <c r="AN168" s="108">
        <v>1.3097186850803668</v>
      </c>
    </row>
    <row r="169" spans="11:40" ht="15.95" customHeight="1">
      <c r="Y169" s="107">
        <v>0</v>
      </c>
      <c r="AA169" s="108">
        <v>0</v>
      </c>
      <c r="AD169" s="107">
        <v>1.659502933583526E-2</v>
      </c>
      <c r="AF169" s="108">
        <v>0.53358377495081433</v>
      </c>
      <c r="AH169" s="107">
        <v>3.1355964276427832E-2</v>
      </c>
      <c r="AJ169" s="108">
        <v>0.83510478676572641</v>
      </c>
      <c r="AL169" s="107">
        <v>6.2510107912787563E-2</v>
      </c>
      <c r="AM169" s="99"/>
      <c r="AN169" s="108">
        <v>1.1132019503784081</v>
      </c>
    </row>
    <row r="170" spans="11:40" ht="15.95" customHeight="1">
      <c r="Y170" s="107">
        <v>0</v>
      </c>
      <c r="AA170" s="108">
        <v>0</v>
      </c>
      <c r="AD170" s="107">
        <v>-2.8912872983326801E-2</v>
      </c>
      <c r="AF170" s="108">
        <v>-5.5506505901837686E-2</v>
      </c>
      <c r="AH170" s="107">
        <v>-1.2258989085492477E-2</v>
      </c>
      <c r="AJ170" s="108">
        <v>-2.1317852089784498E-2</v>
      </c>
      <c r="AL170" s="107">
        <v>0.16747451234377692</v>
      </c>
      <c r="AM170" s="99"/>
      <c r="AN170" s="108">
        <v>0.28468790973960612</v>
      </c>
    </row>
    <row r="171" spans="11:40" ht="15.95" customHeight="1">
      <c r="Y171" s="107">
        <v>0</v>
      </c>
      <c r="AA171" s="108">
        <v>0</v>
      </c>
      <c r="AD171" s="107">
        <v>-1.7359174017143122E-2</v>
      </c>
      <c r="AF171" s="108">
        <v>-6.8718385858129283E-2</v>
      </c>
      <c r="AH171" s="107">
        <v>-4.9082625806250281E-3</v>
      </c>
      <c r="AJ171" s="108">
        <v>-1.783310729812445E-2</v>
      </c>
      <c r="AL171" s="107">
        <v>1.6193914931341576E-3</v>
      </c>
      <c r="AM171" s="99"/>
      <c r="AN171" s="108">
        <v>5.5976070761665411E-3</v>
      </c>
    </row>
    <row r="172" spans="11:40" ht="15.95" customHeight="1">
      <c r="Y172" s="99">
        <v>1</v>
      </c>
      <c r="AD172" s="99">
        <v>1</v>
      </c>
      <c r="AH172" s="99">
        <v>1</v>
      </c>
      <c r="AL172" s="99">
        <v>1</v>
      </c>
      <c r="AM172" s="99"/>
    </row>
    <row r="173" spans="11:40" ht="15.95" customHeight="1">
      <c r="Y173" s="98" t="s">
        <v>169</v>
      </c>
      <c r="AA173" s="111" t="s">
        <v>170</v>
      </c>
      <c r="AD173" s="98" t="s">
        <v>169</v>
      </c>
      <c r="AF173" s="111" t="s">
        <v>170</v>
      </c>
      <c r="AH173" s="98" t="s">
        <v>169</v>
      </c>
      <c r="AJ173" s="111" t="s">
        <v>170</v>
      </c>
      <c r="AL173" s="98" t="s">
        <v>169</v>
      </c>
      <c r="AM173" s="99"/>
      <c r="AN173" s="111" t="s">
        <v>170</v>
      </c>
    </row>
    <row r="174" spans="11:40" ht="15.95" customHeight="1" thickBot="1">
      <c r="N174" s="103"/>
      <c r="O174" s="99"/>
      <c r="P174" s="99"/>
      <c r="W174" s="103"/>
      <c r="Z174" s="112" t="s">
        <v>171</v>
      </c>
      <c r="AE174" s="112" t="s">
        <v>171</v>
      </c>
      <c r="AI174" s="112" t="s">
        <v>171</v>
      </c>
      <c r="AL174" s="99"/>
      <c r="AM174" s="112" t="s">
        <v>171</v>
      </c>
    </row>
    <row r="175" spans="11:40" ht="15.95" customHeight="1">
      <c r="K175" s="113">
        <v>0</v>
      </c>
      <c r="L175" s="114">
        <v>-1</v>
      </c>
      <c r="M175" s="114">
        <v>-1</v>
      </c>
      <c r="N175" s="114">
        <v>1</v>
      </c>
      <c r="O175" s="114">
        <v>0</v>
      </c>
      <c r="P175" s="114">
        <v>0</v>
      </c>
      <c r="Q175" s="115">
        <v>0</v>
      </c>
      <c r="R175" s="115">
        <v>0</v>
      </c>
      <c r="S175" s="115">
        <v>1</v>
      </c>
      <c r="T175" s="115">
        <v>0</v>
      </c>
      <c r="U175" s="115">
        <v>1</v>
      </c>
      <c r="V175" s="115">
        <v>0</v>
      </c>
      <c r="W175" s="116">
        <v>1</v>
      </c>
      <c r="X175" s="98" t="s">
        <v>173</v>
      </c>
      <c r="Y175" s="117" cm="1">
        <f t="array" ref="Y175:Y180">MMULT($K175:$W180,Y160:Y172)</f>
        <v>1.6957567654183272</v>
      </c>
      <c r="Z175" s="98" t="s">
        <v>174</v>
      </c>
      <c r="AA175" s="117">
        <f t="shared" ref="AA175:AA180" si="54">1/(1+EXP(-Y175))</f>
        <v>0.84497973118900671</v>
      </c>
      <c r="AD175" s="117" cm="1">
        <f t="array" ref="AD175:AD180">MMULT($K175:$W180,AD160:AD172)</f>
        <v>2.0397564332087645</v>
      </c>
      <c r="AE175" s="98" t="s">
        <v>174</v>
      </c>
      <c r="AF175" s="117">
        <f t="shared" ref="AF175:AF180" si="55">1/(1+EXP(-AD175))</f>
        <v>0.88490846410458901</v>
      </c>
      <c r="AH175" s="117" cm="1">
        <f t="array" ref="AH175:AH180">MMULT($K175:$W180,AH160:AH172)</f>
        <v>1.9974817331491046</v>
      </c>
      <c r="AI175" s="98" t="s">
        <v>174</v>
      </c>
      <c r="AJ175" s="117">
        <f t="shared" ref="AJ175:AJ180" si="56">1/(1+EXP(-AH175))</f>
        <v>0.88053242246101449</v>
      </c>
      <c r="AL175" s="117" cm="1">
        <f t="array" ref="AL175:AL180">MMULT($K175:$W180,AL160:AL172)</f>
        <v>2.1634716706361767</v>
      </c>
      <c r="AM175" s="98" t="s">
        <v>174</v>
      </c>
      <c r="AN175" s="117">
        <f t="shared" ref="AN175:AN180" si="57">1/(1+EXP(-AL175))</f>
        <v>0.89692096009132705</v>
      </c>
    </row>
    <row r="176" spans="11:40" ht="15.95" customHeight="1">
      <c r="K176" s="118">
        <v>1</v>
      </c>
      <c r="L176" s="119">
        <v>0</v>
      </c>
      <c r="M176" s="119">
        <v>1</v>
      </c>
      <c r="N176" s="119">
        <v>1</v>
      </c>
      <c r="O176" s="119">
        <v>0</v>
      </c>
      <c r="P176" s="119">
        <v>1</v>
      </c>
      <c r="Q176" s="107">
        <v>0</v>
      </c>
      <c r="R176" s="107">
        <v>1</v>
      </c>
      <c r="S176" s="107">
        <v>0</v>
      </c>
      <c r="T176" s="107">
        <v>1</v>
      </c>
      <c r="U176" s="107">
        <v>1</v>
      </c>
      <c r="V176" s="107">
        <v>1</v>
      </c>
      <c r="W176" s="120">
        <v>-1</v>
      </c>
      <c r="X176" s="98" t="s">
        <v>173</v>
      </c>
      <c r="Y176" s="117">
        <v>-0.97915372818418289</v>
      </c>
      <c r="Z176" s="98" t="s">
        <v>174</v>
      </c>
      <c r="AA176" s="117">
        <f t="shared" si="54"/>
        <v>0.27305973475438217</v>
      </c>
      <c r="AD176" s="117">
        <v>-1.1595671186350878</v>
      </c>
      <c r="AE176" s="98" t="s">
        <v>174</v>
      </c>
      <c r="AF176" s="117">
        <f t="shared" si="55"/>
        <v>0.23874595085525024</v>
      </c>
      <c r="AH176" s="117">
        <v>-0.96131068575859613</v>
      </c>
      <c r="AI176" s="98" t="s">
        <v>174</v>
      </c>
      <c r="AJ176" s="117">
        <f t="shared" si="56"/>
        <v>0.27661585050883042</v>
      </c>
      <c r="AL176" s="117">
        <v>-0.79501784528775188</v>
      </c>
      <c r="AM176" s="98" t="s">
        <v>174</v>
      </c>
      <c r="AN176" s="117">
        <f t="shared" si="57"/>
        <v>0.31109225751756553</v>
      </c>
    </row>
    <row r="177" spans="11:40" ht="15.95" customHeight="1">
      <c r="K177" s="118">
        <v>1</v>
      </c>
      <c r="L177" s="119">
        <v>1</v>
      </c>
      <c r="M177" s="119">
        <v>0</v>
      </c>
      <c r="N177" s="119">
        <v>1</v>
      </c>
      <c r="O177" s="119">
        <v>1</v>
      </c>
      <c r="P177" s="119">
        <v>1</v>
      </c>
      <c r="Q177" s="107">
        <v>0</v>
      </c>
      <c r="R177" s="107">
        <v>0</v>
      </c>
      <c r="S177" s="107">
        <v>1</v>
      </c>
      <c r="T177" s="107">
        <v>1</v>
      </c>
      <c r="U177" s="107">
        <v>0</v>
      </c>
      <c r="V177" s="107">
        <v>1</v>
      </c>
      <c r="W177" s="120">
        <v>1</v>
      </c>
      <c r="X177" s="98" t="s">
        <v>173</v>
      </c>
      <c r="Y177" s="117">
        <v>1.312380770182938</v>
      </c>
      <c r="Z177" s="98" t="s">
        <v>174</v>
      </c>
      <c r="AA177" s="117">
        <f t="shared" si="54"/>
        <v>0.78791127217795764</v>
      </c>
      <c r="AD177" s="117">
        <v>1.1327864967081369</v>
      </c>
      <c r="AE177" s="98" t="s">
        <v>174</v>
      </c>
      <c r="AF177" s="117">
        <f t="shared" si="55"/>
        <v>0.75635277052321859</v>
      </c>
      <c r="AH177" s="117">
        <v>1.2729099613871202</v>
      </c>
      <c r="AI177" s="98" t="s">
        <v>174</v>
      </c>
      <c r="AJ177" s="117">
        <f t="shared" si="56"/>
        <v>0.78124047834249122</v>
      </c>
      <c r="AL177" s="117">
        <v>1.4505066843109917</v>
      </c>
      <c r="AM177" s="98" t="s">
        <v>174</v>
      </c>
      <c r="AN177" s="117">
        <f t="shared" si="57"/>
        <v>0.81007640094405908</v>
      </c>
    </row>
    <row r="178" spans="11:40" ht="15.95" customHeight="1">
      <c r="K178" s="118">
        <v>0</v>
      </c>
      <c r="L178" s="119">
        <v>1</v>
      </c>
      <c r="M178" s="119">
        <v>0</v>
      </c>
      <c r="N178" s="119">
        <v>0</v>
      </c>
      <c r="O178" s="119">
        <v>1</v>
      </c>
      <c r="P178" s="119">
        <v>0</v>
      </c>
      <c r="Q178" s="107">
        <v>1</v>
      </c>
      <c r="R178" s="107">
        <v>0</v>
      </c>
      <c r="S178" s="107">
        <v>0</v>
      </c>
      <c r="T178" s="107">
        <v>0</v>
      </c>
      <c r="U178" s="107">
        <v>1</v>
      </c>
      <c r="V178" s="107">
        <v>0</v>
      </c>
      <c r="W178" s="120">
        <v>0</v>
      </c>
      <c r="X178" s="98" t="s">
        <v>173</v>
      </c>
      <c r="Y178" s="117">
        <v>-3.6516101157556935E-2</v>
      </c>
      <c r="Z178" s="98" t="s">
        <v>174</v>
      </c>
      <c r="AA178" s="117">
        <f t="shared" si="54"/>
        <v>0.49087198898173406</v>
      </c>
      <c r="AD178" s="117">
        <v>0.14598971196186544</v>
      </c>
      <c r="AE178" s="98" t="s">
        <v>174</v>
      </c>
      <c r="AF178" s="117">
        <f t="shared" si="55"/>
        <v>0.5364327433878433</v>
      </c>
      <c r="AH178" s="117">
        <v>0.29806372653566537</v>
      </c>
      <c r="AI178" s="98" t="s">
        <v>174</v>
      </c>
      <c r="AJ178" s="117">
        <f t="shared" si="56"/>
        <v>0.5739691105802216</v>
      </c>
      <c r="AL178" s="117">
        <v>0.72348270982109808</v>
      </c>
      <c r="AM178" s="98" t="s">
        <v>174</v>
      </c>
      <c r="AN178" s="117">
        <f t="shared" si="57"/>
        <v>0.67337347199275155</v>
      </c>
    </row>
    <row r="179" spans="11:40" ht="15.95" customHeight="1">
      <c r="K179" s="125">
        <v>1</v>
      </c>
      <c r="L179" s="126">
        <v>1</v>
      </c>
      <c r="M179" s="126">
        <v>1</v>
      </c>
      <c r="N179" s="126">
        <v>1</v>
      </c>
      <c r="O179" s="126">
        <v>0</v>
      </c>
      <c r="P179" s="126">
        <v>1</v>
      </c>
      <c r="Q179" s="127">
        <v>1</v>
      </c>
      <c r="R179" s="127">
        <v>0</v>
      </c>
      <c r="S179" s="127">
        <v>1</v>
      </c>
      <c r="T179" s="127">
        <v>0</v>
      </c>
      <c r="U179" s="127">
        <v>0</v>
      </c>
      <c r="V179" s="127">
        <v>1</v>
      </c>
      <c r="W179" s="128">
        <v>1</v>
      </c>
      <c r="X179" s="98" t="s">
        <v>173</v>
      </c>
      <c r="Y179" s="117">
        <v>0.64963093420825935</v>
      </c>
      <c r="Z179" s="98" t="s">
        <v>174</v>
      </c>
      <c r="AA179" s="117">
        <f t="shared" si="54"/>
        <v>0.65692728972209413</v>
      </c>
      <c r="AD179" s="117">
        <v>0.76036842891408618</v>
      </c>
      <c r="AE179" s="98" t="s">
        <v>174</v>
      </c>
      <c r="AF179" s="117">
        <f t="shared" si="55"/>
        <v>0.68143371834871869</v>
      </c>
      <c r="AH179" s="117">
        <v>1.2781031436388259</v>
      </c>
      <c r="AI179" s="98" t="s">
        <v>174</v>
      </c>
      <c r="AJ179" s="117">
        <f t="shared" si="56"/>
        <v>0.78212671651691323</v>
      </c>
      <c r="AL179" s="117">
        <v>1.6018357786313775</v>
      </c>
      <c r="AM179" s="98" t="s">
        <v>174</v>
      </c>
      <c r="AN179" s="117">
        <f t="shared" si="57"/>
        <v>0.83227480415404709</v>
      </c>
    </row>
    <row r="180" spans="11:40" ht="15.95" customHeight="1" thickBot="1">
      <c r="K180" s="121">
        <v>1</v>
      </c>
      <c r="L180" s="122">
        <v>0</v>
      </c>
      <c r="M180" s="122">
        <v>0</v>
      </c>
      <c r="N180" s="122">
        <v>-2</v>
      </c>
      <c r="O180" s="122">
        <v>0</v>
      </c>
      <c r="P180" s="122">
        <v>-2</v>
      </c>
      <c r="Q180" s="123">
        <v>1</v>
      </c>
      <c r="R180" s="123">
        <v>1</v>
      </c>
      <c r="S180" s="123">
        <v>0</v>
      </c>
      <c r="T180" s="123">
        <v>0</v>
      </c>
      <c r="U180" s="123">
        <v>1</v>
      </c>
      <c r="V180" s="123">
        <v>0</v>
      </c>
      <c r="W180" s="124">
        <v>0</v>
      </c>
      <c r="X180" s="98" t="s">
        <v>173</v>
      </c>
      <c r="Y180" s="117">
        <v>0.12209537614955526</v>
      </c>
      <c r="Z180" s="98" t="s">
        <v>174</v>
      </c>
      <c r="AA180" s="117">
        <f t="shared" si="54"/>
        <v>0.53048598151939685</v>
      </c>
      <c r="AD180" s="117">
        <v>7.3291212410898268E-2</v>
      </c>
      <c r="AE180" s="98" t="s">
        <v>174</v>
      </c>
      <c r="AF180" s="117">
        <f t="shared" si="55"/>
        <v>0.51831460560586262</v>
      </c>
      <c r="AH180" s="117">
        <v>0.45737373893761318</v>
      </c>
      <c r="AI180" s="98" t="s">
        <v>174</v>
      </c>
      <c r="AJ180" s="117">
        <f t="shared" si="56"/>
        <v>0.61239096940330062</v>
      </c>
      <c r="AL180" s="117">
        <v>0.65473570700032657</v>
      </c>
      <c r="AM180" s="98" t="s">
        <v>174</v>
      </c>
      <c r="AN180" s="117">
        <f t="shared" si="57"/>
        <v>0.65807684851300507</v>
      </c>
    </row>
    <row r="181" spans="11:40" ht="15.95" customHeight="1">
      <c r="AL181" s="99"/>
      <c r="AM181" s="99"/>
    </row>
    <row r="182" spans="11:40" ht="15.95" customHeight="1">
      <c r="AA182" s="111" t="s">
        <v>176</v>
      </c>
      <c r="AF182" s="111" t="s">
        <v>176</v>
      </c>
      <c r="AJ182" s="111" t="s">
        <v>176</v>
      </c>
      <c r="AL182" s="99"/>
      <c r="AM182" s="99"/>
      <c r="AN182" s="111" t="s">
        <v>176</v>
      </c>
    </row>
    <row r="183" spans="11:40" ht="15.95" customHeight="1" thickBot="1">
      <c r="N183" s="103"/>
      <c r="O183" s="99"/>
      <c r="P183" s="99"/>
      <c r="W183" s="103"/>
      <c r="Z183" s="99" t="s">
        <v>177</v>
      </c>
      <c r="AE183" s="99" t="s">
        <v>177</v>
      </c>
      <c r="AI183" s="99" t="s">
        <v>177</v>
      </c>
      <c r="AL183" s="99"/>
      <c r="AM183" s="99" t="s">
        <v>177</v>
      </c>
    </row>
    <row r="184" spans="11:40" ht="15.95" customHeight="1">
      <c r="K184" s="113">
        <v>1</v>
      </c>
      <c r="L184" s="114">
        <v>0</v>
      </c>
      <c r="M184" s="114">
        <v>0</v>
      </c>
      <c r="N184" s="114">
        <v>0</v>
      </c>
      <c r="O184" s="114">
        <v>1</v>
      </c>
      <c r="P184" s="114">
        <v>1</v>
      </c>
      <c r="Q184" s="115">
        <v>0</v>
      </c>
      <c r="R184" s="115">
        <v>1</v>
      </c>
      <c r="S184" s="115">
        <v>1</v>
      </c>
      <c r="T184" s="115">
        <v>0</v>
      </c>
      <c r="U184" s="115">
        <v>0</v>
      </c>
      <c r="V184" s="115">
        <v>-1</v>
      </c>
      <c r="W184" s="116">
        <v>1</v>
      </c>
      <c r="X184" s="98" t="s">
        <v>173</v>
      </c>
      <c r="Y184" s="117" cm="1">
        <f t="array" ref="Y184:Y189">MMULT($K184:$W189,Y160:Y172)</f>
        <v>1.6871052795044044</v>
      </c>
      <c r="Z184" s="98" t="s">
        <v>174</v>
      </c>
      <c r="AA184" s="117">
        <f>TANH(Y184)</f>
        <v>0.93377751411861931</v>
      </c>
      <c r="AD184" s="117" cm="1">
        <f t="array" ref="AD184:AD189">MMULT($K184:$W189,AD160:AD172)</f>
        <v>1.7728783045473735</v>
      </c>
      <c r="AE184" s="98" t="s">
        <v>174</v>
      </c>
      <c r="AF184" s="117">
        <f>TANH(AD184)</f>
        <v>0.94392403450058937</v>
      </c>
      <c r="AH184" s="117" cm="1">
        <f t="array" ref="AH184:AH189">MMULT($K184:$W189,AH160:AH172)</f>
        <v>1.8142387351853615</v>
      </c>
      <c r="AI184" s="98" t="s">
        <v>174</v>
      </c>
      <c r="AJ184" s="117">
        <f>TANH(AH184)</f>
        <v>0.94826084177912928</v>
      </c>
      <c r="AL184" s="117" cm="1">
        <f t="array" ref="AL184:AL189">MMULT($K184:$W189,AL160:AL172)</f>
        <v>1.8478202775701975</v>
      </c>
      <c r="AM184" s="98" t="s">
        <v>174</v>
      </c>
      <c r="AN184" s="117">
        <f>TANH(AL184)</f>
        <v>0.95154024527396841</v>
      </c>
    </row>
    <row r="185" spans="11:40" ht="15.95" customHeight="1">
      <c r="K185" s="118">
        <v>0</v>
      </c>
      <c r="L185" s="119">
        <v>0</v>
      </c>
      <c r="M185" s="119">
        <v>1</v>
      </c>
      <c r="N185" s="119">
        <v>1</v>
      </c>
      <c r="O185" s="119">
        <v>0</v>
      </c>
      <c r="P185" s="119">
        <v>1</v>
      </c>
      <c r="Q185" s="107">
        <v>0</v>
      </c>
      <c r="R185" s="107">
        <v>0</v>
      </c>
      <c r="S185" s="107">
        <v>1</v>
      </c>
      <c r="T185" s="107">
        <v>-1</v>
      </c>
      <c r="U185" s="107">
        <v>0</v>
      </c>
      <c r="V185" s="107">
        <v>0</v>
      </c>
      <c r="W185" s="120">
        <f>1</f>
        <v>1</v>
      </c>
      <c r="X185" s="98" t="s">
        <v>173</v>
      </c>
      <c r="Y185" s="117">
        <v>0.74754989887230217</v>
      </c>
      <c r="Z185" s="98" t="s">
        <v>174</v>
      </c>
      <c r="AA185" s="117">
        <f t="shared" ref="AA185:AA188" si="58">TANH(Y185)</f>
        <v>0.63368498155414299</v>
      </c>
      <c r="AD185" s="117">
        <v>0.92829517687880581</v>
      </c>
      <c r="AE185" s="98" t="s">
        <v>174</v>
      </c>
      <c r="AF185" s="117">
        <f t="shared" ref="AF185:AF188" si="59">TANH(AD185)</f>
        <v>0.7297980615820977</v>
      </c>
      <c r="AH185" s="117">
        <v>1.048595816095452</v>
      </c>
      <c r="AI185" s="98" t="s">
        <v>174</v>
      </c>
      <c r="AJ185" s="117">
        <f t="shared" ref="AJ185:AJ188" si="60">TANH(AH185)</f>
        <v>0.78125984104178081</v>
      </c>
      <c r="AL185" s="117">
        <v>1.1642580667105848</v>
      </c>
      <c r="AM185" s="98" t="s">
        <v>174</v>
      </c>
      <c r="AN185" s="117">
        <f t="shared" ref="AN185:AN188" si="61">TANH(AL185)</f>
        <v>0.82242271485058493</v>
      </c>
    </row>
    <row r="186" spans="11:40" ht="15.95" customHeight="1">
      <c r="K186" s="118">
        <v>1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07">
        <v>0</v>
      </c>
      <c r="R186" s="107">
        <v>1</v>
      </c>
      <c r="S186" s="107">
        <v>0</v>
      </c>
      <c r="T186" s="107">
        <v>0</v>
      </c>
      <c r="U186" s="107">
        <v>1</v>
      </c>
      <c r="V186" s="107">
        <v>1</v>
      </c>
      <c r="W186" s="120">
        <v>1</v>
      </c>
      <c r="X186" s="98" t="s">
        <v>173</v>
      </c>
      <c r="Y186" s="117">
        <v>1.2732963729435149</v>
      </c>
      <c r="Z186" s="98" t="s">
        <v>174</v>
      </c>
      <c r="AA186" s="117">
        <f t="shared" si="58"/>
        <v>0.85468855706986979</v>
      </c>
      <c r="AD186" s="117">
        <v>1.0747980720135946</v>
      </c>
      <c r="AE186" s="98" t="s">
        <v>174</v>
      </c>
      <c r="AF186" s="117">
        <f t="shared" si="59"/>
        <v>0.79126206407292399</v>
      </c>
      <c r="AH186" s="117">
        <v>1.2223222603136048</v>
      </c>
      <c r="AI186" s="98" t="s">
        <v>174</v>
      </c>
      <c r="AJ186" s="117">
        <f t="shared" si="60"/>
        <v>0.84033786366191365</v>
      </c>
      <c r="AL186" s="117">
        <v>1.3401014083617837</v>
      </c>
      <c r="AM186" s="98" t="s">
        <v>174</v>
      </c>
      <c r="AN186" s="117">
        <f t="shared" si="61"/>
        <v>0.87169660205695843</v>
      </c>
    </row>
    <row r="187" spans="11:40" ht="15.95" customHeight="1">
      <c r="K187" s="118">
        <v>1</v>
      </c>
      <c r="L187" s="119">
        <v>-1</v>
      </c>
      <c r="M187" s="119">
        <v>0</v>
      </c>
      <c r="N187" s="119">
        <v>0</v>
      </c>
      <c r="O187" s="119">
        <v>0</v>
      </c>
      <c r="P187" s="119">
        <v>1</v>
      </c>
      <c r="Q187" s="107">
        <v>1</v>
      </c>
      <c r="R187" s="107">
        <v>0</v>
      </c>
      <c r="S187" s="107">
        <v>0</v>
      </c>
      <c r="T187" s="107">
        <v>1</v>
      </c>
      <c r="U187" s="107">
        <v>0</v>
      </c>
      <c r="V187" s="107">
        <v>1</v>
      </c>
      <c r="W187" s="120">
        <v>1</v>
      </c>
      <c r="X187" s="98" t="s">
        <v>173</v>
      </c>
      <c r="Y187" s="117">
        <v>1.7236213806619614</v>
      </c>
      <c r="Z187" s="98" t="s">
        <v>174</v>
      </c>
      <c r="AA187" s="117">
        <f t="shared" si="58"/>
        <v>0.93829761485035934</v>
      </c>
      <c r="AD187" s="117">
        <v>1.8709916302283642</v>
      </c>
      <c r="AE187" s="98" t="s">
        <v>174</v>
      </c>
      <c r="AF187" s="117">
        <f t="shared" si="59"/>
        <v>0.9536839382079384</v>
      </c>
      <c r="AH187" s="117">
        <v>2.0707209010543663</v>
      </c>
      <c r="AI187" s="98" t="s">
        <v>174</v>
      </c>
      <c r="AJ187" s="117">
        <f t="shared" si="60"/>
        <v>0.96869788001287449</v>
      </c>
      <c r="AL187" s="117">
        <v>1.9987127382271379</v>
      </c>
      <c r="AM187" s="98" t="s">
        <v>174</v>
      </c>
      <c r="AN187" s="117">
        <f t="shared" si="61"/>
        <v>0.96393652101978988</v>
      </c>
    </row>
    <row r="188" spans="11:40" ht="15.95" customHeight="1">
      <c r="K188" s="118">
        <v>1</v>
      </c>
      <c r="L188" s="119">
        <v>1</v>
      </c>
      <c r="M188" s="119">
        <v>0</v>
      </c>
      <c r="N188" s="119">
        <v>0</v>
      </c>
      <c r="O188" s="119">
        <v>0</v>
      </c>
      <c r="P188" s="119">
        <v>0</v>
      </c>
      <c r="Q188" s="107">
        <v>1</v>
      </c>
      <c r="R188" s="107">
        <v>0</v>
      </c>
      <c r="S188" s="107">
        <v>1</v>
      </c>
      <c r="T188" s="107">
        <v>0</v>
      </c>
      <c r="U188" s="107">
        <v>0</v>
      </c>
      <c r="V188" s="107">
        <v>0</v>
      </c>
      <c r="W188" s="120">
        <v>0</v>
      </c>
      <c r="X188" s="98" t="s">
        <v>173</v>
      </c>
      <c r="Y188" s="117">
        <v>-9.7918964664042818E-2</v>
      </c>
      <c r="Z188" s="98" t="s">
        <v>174</v>
      </c>
      <c r="AA188" s="117">
        <f t="shared" si="58"/>
        <v>-9.7607207230340859E-2</v>
      </c>
      <c r="AD188" s="117">
        <v>2.8687822915746841E-2</v>
      </c>
      <c r="AE188" s="98" t="s">
        <v>174</v>
      </c>
      <c r="AF188" s="117">
        <f t="shared" si="59"/>
        <v>2.8679955563861975E-2</v>
      </c>
      <c r="AH188" s="117">
        <v>0.49800031656807953</v>
      </c>
      <c r="AI188" s="98" t="s">
        <v>174</v>
      </c>
      <c r="AJ188" s="117">
        <f t="shared" si="60"/>
        <v>0.46054305825041841</v>
      </c>
      <c r="AL188" s="117">
        <v>0.79784574870056635</v>
      </c>
      <c r="AM188" s="98" t="s">
        <v>174</v>
      </c>
      <c r="AN188" s="117">
        <f t="shared" si="61"/>
        <v>0.66283070152817847</v>
      </c>
    </row>
    <row r="189" spans="11:40" ht="15.95" customHeight="1" thickBot="1">
      <c r="K189" s="121">
        <v>-1</v>
      </c>
      <c r="L189" s="122">
        <v>0</v>
      </c>
      <c r="M189" s="122">
        <v>-1</v>
      </c>
      <c r="N189" s="122">
        <v>-1</v>
      </c>
      <c r="O189" s="122">
        <v>-1</v>
      </c>
      <c r="P189" s="122">
        <v>-1</v>
      </c>
      <c r="Q189" s="123">
        <v>0</v>
      </c>
      <c r="R189" s="123">
        <v>0</v>
      </c>
      <c r="S189" s="123">
        <v>0</v>
      </c>
      <c r="T189" s="123">
        <v>0</v>
      </c>
      <c r="U189" s="123">
        <v>0</v>
      </c>
      <c r="V189" s="123">
        <v>1</v>
      </c>
      <c r="W189" s="124">
        <v>0</v>
      </c>
      <c r="X189" s="98" t="s">
        <v>173</v>
      </c>
      <c r="Y189" s="117">
        <v>-0.3555455082658181</v>
      </c>
      <c r="Z189" s="98" t="s">
        <v>174</v>
      </c>
      <c r="AA189" s="117">
        <f>TANH(Y189)</f>
        <v>-0.34128437949212442</v>
      </c>
      <c r="AD189" s="117">
        <v>4.2928566427348658E-2</v>
      </c>
      <c r="AE189" s="98" t="s">
        <v>174</v>
      </c>
      <c r="AF189" s="117">
        <f>TANH(AD189)</f>
        <v>4.2902215379759495E-2</v>
      </c>
      <c r="AH189" s="117">
        <v>6.0906561770182124E-2</v>
      </c>
      <c r="AI189" s="98" t="s">
        <v>174</v>
      </c>
      <c r="AJ189" s="117">
        <f>TANH(AH189)</f>
        <v>6.0831360173645904E-2</v>
      </c>
      <c r="AL189" s="117">
        <v>0.2195087708220701</v>
      </c>
      <c r="AM189" s="98" t="s">
        <v>174</v>
      </c>
      <c r="AN189" s="117">
        <f>TANH(AL189)</f>
        <v>0.21604981140840418</v>
      </c>
    </row>
    <row r="190" spans="11:40" ht="15.95" customHeight="1">
      <c r="R190" s="96"/>
      <c r="S190" s="96"/>
      <c r="T190" s="96"/>
      <c r="U190" s="96"/>
      <c r="V190" s="96"/>
      <c r="W190" s="96"/>
      <c r="X190" s="98"/>
      <c r="Z190" s="98"/>
      <c r="AE190" s="98"/>
      <c r="AI190" s="98"/>
      <c r="AL190" s="99"/>
      <c r="AM190" s="98"/>
    </row>
    <row r="191" spans="11:40" ht="15.95" customHeight="1">
      <c r="AA191" s="111" t="s">
        <v>170</v>
      </c>
      <c r="AF191" s="111" t="s">
        <v>170</v>
      </c>
      <c r="AJ191" s="111" t="s">
        <v>170</v>
      </c>
      <c r="AL191" s="99"/>
      <c r="AM191" s="99"/>
      <c r="AN191" s="111" t="s">
        <v>170</v>
      </c>
    </row>
    <row r="192" spans="11:40" ht="15.95" customHeight="1" thickBot="1">
      <c r="N192" s="103"/>
      <c r="O192" s="99"/>
      <c r="P192" s="99"/>
      <c r="R192" s="103"/>
      <c r="W192" s="103"/>
      <c r="Z192" s="112" t="s">
        <v>171</v>
      </c>
      <c r="AA192" s="129"/>
      <c r="AE192" s="112" t="s">
        <v>171</v>
      </c>
      <c r="AF192" s="129"/>
      <c r="AI192" s="112" t="s">
        <v>171</v>
      </c>
      <c r="AJ192" s="129"/>
      <c r="AL192" s="99"/>
      <c r="AM192" s="112" t="s">
        <v>171</v>
      </c>
      <c r="AN192" s="129"/>
    </row>
    <row r="193" spans="11:40" ht="15.95" customHeight="1">
      <c r="K193" s="113">
        <v>0</v>
      </c>
      <c r="L193" s="114">
        <v>0</v>
      </c>
      <c r="M193" s="114">
        <v>0</v>
      </c>
      <c r="N193" s="114">
        <v>1</v>
      </c>
      <c r="O193" s="114">
        <v>0</v>
      </c>
      <c r="P193" s="114">
        <v>1</v>
      </c>
      <c r="Q193" s="115">
        <v>0</v>
      </c>
      <c r="R193" s="115">
        <v>1</v>
      </c>
      <c r="S193" s="115">
        <v>0</v>
      </c>
      <c r="T193" s="115">
        <v>0</v>
      </c>
      <c r="U193" s="115">
        <v>0</v>
      </c>
      <c r="V193" s="115">
        <v>0</v>
      </c>
      <c r="W193" s="116">
        <v>1</v>
      </c>
      <c r="X193" s="98" t="s">
        <v>173</v>
      </c>
      <c r="Y193" s="117" cm="1">
        <f t="array" ref="Y193:Y198">MMULT($K193:$W198,Y160:Y172)</f>
        <v>1.0756004983969798</v>
      </c>
      <c r="Z193" s="98" t="s">
        <v>174</v>
      </c>
      <c r="AA193" s="117">
        <f>1/(1+EXP(-Y193))</f>
        <v>0.74566051599361083</v>
      </c>
      <c r="AD193" s="117" cm="1">
        <f t="array" ref="AD193:AD198">MMULT($K193:$W198,AD160:AD172)</f>
        <v>1.3771385223888097</v>
      </c>
      <c r="AE193" s="98" t="s">
        <v>174</v>
      </c>
      <c r="AF193" s="117">
        <f>1/(1+EXP(-AD193))</f>
        <v>0.79853104119987561</v>
      </c>
      <c r="AH193" s="117" cm="1">
        <f t="array" ref="AH193:AH198">MMULT($K193:$W198,AH160:AH172)</f>
        <v>1.3681474425866877</v>
      </c>
      <c r="AI193" s="98" t="s">
        <v>174</v>
      </c>
      <c r="AJ193" s="117">
        <f>1/(1+EXP(-AH193))</f>
        <v>0.79708068014999445</v>
      </c>
      <c r="AL193" s="117" cm="1">
        <f t="array" ref="AL193:AL198">MMULT($K193:$W198,AL160:AL172)</f>
        <v>1.4487823631511421</v>
      </c>
      <c r="AM193" s="98" t="s">
        <v>174</v>
      </c>
      <c r="AN193" s="117">
        <f>1/(1+EXP(-AL193))</f>
        <v>0.80981096775253514</v>
      </c>
    </row>
    <row r="194" spans="11:40" ht="15.95" customHeight="1">
      <c r="K194" s="118">
        <v>1</v>
      </c>
      <c r="L194" s="119">
        <v>0</v>
      </c>
      <c r="M194" s="119">
        <v>1</v>
      </c>
      <c r="N194" s="119">
        <v>0</v>
      </c>
      <c r="O194" s="119">
        <v>1</v>
      </c>
      <c r="P194" s="119">
        <v>0</v>
      </c>
      <c r="Q194" s="107">
        <v>0</v>
      </c>
      <c r="R194" s="107">
        <v>1</v>
      </c>
      <c r="S194" s="107">
        <v>1</v>
      </c>
      <c r="T194" s="107">
        <v>0</v>
      </c>
      <c r="U194" s="107">
        <v>0</v>
      </c>
      <c r="V194" s="107">
        <v>0</v>
      </c>
      <c r="W194" s="120">
        <v>0</v>
      </c>
      <c r="X194" s="98" t="s">
        <v>173</v>
      </c>
      <c r="Y194" s="117">
        <v>0.27994500986883819</v>
      </c>
      <c r="Z194" s="98" t="s">
        <v>174</v>
      </c>
      <c r="AA194" s="117">
        <f t="shared" ref="AA194:AA197" si="62">1/(1+EXP(-Y194))</f>
        <v>0.56953274232440065</v>
      </c>
      <c r="AD194" s="117">
        <v>0.15195711008256405</v>
      </c>
      <c r="AE194" s="98" t="s">
        <v>174</v>
      </c>
      <c r="AF194" s="117">
        <f t="shared" ref="AF194:AF197" si="63">1/(1+EXP(-AD194))</f>
        <v>0.53791634517272979</v>
      </c>
      <c r="AH194" s="117">
        <v>0.29804645151822357</v>
      </c>
      <c r="AI194" s="98" t="s">
        <v>174</v>
      </c>
      <c r="AJ194" s="117">
        <f t="shared" ref="AJ194:AJ197" si="64">1/(1+EXP(-AH194))</f>
        <v>0.57396488633950027</v>
      </c>
      <c r="AL194" s="117">
        <v>0.30256080548442599</v>
      </c>
      <c r="AM194" s="98" t="s">
        <v>174</v>
      </c>
      <c r="AN194" s="117">
        <f t="shared" ref="AN194:AN197" si="65">1/(1+EXP(-AL194))</f>
        <v>0.57506840733964815</v>
      </c>
    </row>
    <row r="195" spans="11:40" ht="15.95" customHeight="1">
      <c r="K195" s="118">
        <v>0</v>
      </c>
      <c r="L195" s="119">
        <v>0</v>
      </c>
      <c r="M195" s="119">
        <v>0</v>
      </c>
      <c r="N195" s="119">
        <v>1</v>
      </c>
      <c r="O195" s="119">
        <v>1</v>
      </c>
      <c r="P195" s="119">
        <v>1</v>
      </c>
      <c r="Q195" s="107">
        <v>1</v>
      </c>
      <c r="R195" s="107">
        <v>0</v>
      </c>
      <c r="S195" s="107">
        <v>0</v>
      </c>
      <c r="T195" s="107">
        <v>0</v>
      </c>
      <c r="U195" s="107">
        <v>0</v>
      </c>
      <c r="V195" s="107">
        <v>0</v>
      </c>
      <c r="W195" s="120">
        <v>0</v>
      </c>
      <c r="X195" s="98" t="s">
        <v>173</v>
      </c>
      <c r="Y195" s="117">
        <v>0.41029973484698085</v>
      </c>
      <c r="Z195" s="98" t="s">
        <v>174</v>
      </c>
      <c r="AA195" s="117">
        <f t="shared" si="62"/>
        <v>0.60115974746374934</v>
      </c>
      <c r="AD195" s="117">
        <v>0.78861894735584404</v>
      </c>
      <c r="AE195" s="98" t="s">
        <v>174</v>
      </c>
      <c r="AF195" s="117">
        <f t="shared" si="63"/>
        <v>0.68753471490336848</v>
      </c>
      <c r="AH195" s="117">
        <v>0.80720209008633625</v>
      </c>
      <c r="AI195" s="98" t="s">
        <v>174</v>
      </c>
      <c r="AJ195" s="117">
        <f t="shared" si="64"/>
        <v>0.69151296640612081</v>
      </c>
      <c r="AL195" s="117">
        <v>0.92649824551480942</v>
      </c>
      <c r="AM195" s="98" t="s">
        <v>174</v>
      </c>
      <c r="AN195" s="117">
        <f t="shared" si="65"/>
        <v>0.71636431571130887</v>
      </c>
    </row>
    <row r="196" spans="11:40" ht="15.95" customHeight="1">
      <c r="K196" s="118">
        <v>1</v>
      </c>
      <c r="L196" s="119">
        <v>0</v>
      </c>
      <c r="M196" s="119">
        <v>1</v>
      </c>
      <c r="N196" s="119">
        <v>1</v>
      </c>
      <c r="O196" s="119">
        <v>1</v>
      </c>
      <c r="P196" s="119">
        <v>0</v>
      </c>
      <c r="Q196" s="107">
        <v>1</v>
      </c>
      <c r="R196" s="107">
        <v>0</v>
      </c>
      <c r="S196" s="107">
        <v>1</v>
      </c>
      <c r="T196" s="107">
        <v>1</v>
      </c>
      <c r="U196" s="107">
        <v>0</v>
      </c>
      <c r="V196" s="107">
        <v>1</v>
      </c>
      <c r="W196" s="120">
        <v>0</v>
      </c>
      <c r="X196" s="98" t="s">
        <v>173</v>
      </c>
      <c r="Y196" s="117">
        <v>0.27643583815492961</v>
      </c>
      <c r="Z196" s="98" t="s">
        <v>174</v>
      </c>
      <c r="AA196" s="117">
        <f t="shared" si="62"/>
        <v>0.56867220645755434</v>
      </c>
      <c r="AD196" s="117">
        <v>0.30444685408173949</v>
      </c>
      <c r="AE196" s="98" t="s">
        <v>174</v>
      </c>
      <c r="AF196" s="117">
        <f t="shared" si="63"/>
        <v>0.57552922572336007</v>
      </c>
      <c r="AH196" s="117">
        <v>0.63826195952825193</v>
      </c>
      <c r="AI196" s="98" t="s">
        <v>174</v>
      </c>
      <c r="AJ196" s="117">
        <f t="shared" si="64"/>
        <v>0.65436046857950592</v>
      </c>
      <c r="AL196" s="117">
        <v>0.76673641616298938</v>
      </c>
      <c r="AM196" s="98" t="s">
        <v>174</v>
      </c>
      <c r="AN196" s="117">
        <f t="shared" si="65"/>
        <v>0.68281449255252291</v>
      </c>
    </row>
    <row r="197" spans="11:40" ht="15.95" customHeight="1">
      <c r="K197" s="135">
        <v>0</v>
      </c>
      <c r="L197" s="136">
        <v>1</v>
      </c>
      <c r="M197" s="119">
        <v>0</v>
      </c>
      <c r="N197" s="119">
        <v>0</v>
      </c>
      <c r="O197" s="119">
        <v>0</v>
      </c>
      <c r="P197" s="136">
        <v>0</v>
      </c>
      <c r="Q197" s="137">
        <v>0</v>
      </c>
      <c r="R197" s="137">
        <v>1</v>
      </c>
      <c r="S197" s="137">
        <v>0</v>
      </c>
      <c r="T197" s="137">
        <v>1</v>
      </c>
      <c r="U197" s="137">
        <v>1</v>
      </c>
      <c r="V197" s="137">
        <v>0</v>
      </c>
      <c r="W197" s="138">
        <v>1</v>
      </c>
      <c r="X197" s="98" t="s">
        <v>173</v>
      </c>
      <c r="Y197" s="117">
        <v>0.62878466239244213</v>
      </c>
      <c r="Z197" s="98" t="s">
        <v>174</v>
      </c>
      <c r="AA197" s="117">
        <f t="shared" si="62"/>
        <v>0.65221383703346125</v>
      </c>
      <c r="AD197" s="117">
        <v>0.75110431633066632</v>
      </c>
      <c r="AE197" s="98" t="s">
        <v>174</v>
      </c>
      <c r="AF197" s="117">
        <f t="shared" si="63"/>
        <v>0.67941927654788969</v>
      </c>
      <c r="AH197" s="117">
        <v>0.89036504331244481</v>
      </c>
      <c r="AI197" s="98" t="s">
        <v>174</v>
      </c>
      <c r="AJ197" s="117">
        <f t="shared" si="64"/>
        <v>0.70896549894648564</v>
      </c>
      <c r="AL197" s="117">
        <v>1.3082769353702184</v>
      </c>
      <c r="AM197" s="98" t="s">
        <v>174</v>
      </c>
      <c r="AN197" s="117">
        <f t="shared" si="65"/>
        <v>0.78722468197578421</v>
      </c>
    </row>
    <row r="198" spans="11:40" ht="15.95" customHeight="1" thickBot="1">
      <c r="K198" s="121">
        <v>0</v>
      </c>
      <c r="L198" s="122">
        <v>1</v>
      </c>
      <c r="M198" s="122">
        <v>-1</v>
      </c>
      <c r="N198" s="122">
        <v>0</v>
      </c>
      <c r="O198" s="122">
        <v>-1</v>
      </c>
      <c r="P198" s="122">
        <v>0</v>
      </c>
      <c r="Q198" s="123">
        <v>0</v>
      </c>
      <c r="R198" s="123">
        <v>0</v>
      </c>
      <c r="S198" s="123">
        <v>1</v>
      </c>
      <c r="T198" s="123">
        <v>0</v>
      </c>
      <c r="U198" s="123">
        <v>0</v>
      </c>
      <c r="V198" s="123">
        <v>0</v>
      </c>
      <c r="W198" s="124">
        <v>-1</v>
      </c>
      <c r="X198" s="98" t="s">
        <v>173</v>
      </c>
      <c r="Y198" s="117">
        <v>-1.3778639745328811</v>
      </c>
      <c r="Z198" s="98" t="s">
        <v>174</v>
      </c>
      <c r="AA198" s="117">
        <f>1/(1+EXP(-Y198))</f>
        <v>0.20135227390245983</v>
      </c>
      <c r="AD198" s="117">
        <v>-1.0725304520503782</v>
      </c>
      <c r="AE198" s="98" t="s">
        <v>174</v>
      </c>
      <c r="AF198" s="117">
        <f>1/(1+EXP(-AD198))</f>
        <v>0.25492216008280522</v>
      </c>
      <c r="AH198" s="117">
        <v>-0.81594150384357966</v>
      </c>
      <c r="AI198" s="98" t="s">
        <v>174</v>
      </c>
      <c r="AJ198" s="117">
        <f>1/(1+EXP(-AH198))</f>
        <v>0.30662584446215774</v>
      </c>
      <c r="AL198" s="117">
        <v>-0.47688341936391287</v>
      </c>
      <c r="AM198" s="98" t="s">
        <v>174</v>
      </c>
      <c r="AN198" s="117">
        <f>1/(1+EXP(-AL198))</f>
        <v>0.38298832993396492</v>
      </c>
    </row>
    <row r="199" spans="11:40" ht="15.95" customHeight="1">
      <c r="AL199" s="99"/>
      <c r="AM199" s="99"/>
    </row>
    <row r="200" spans="11:40" ht="15.95" customHeight="1">
      <c r="AA200" s="98" t="s">
        <v>169</v>
      </c>
      <c r="AF200" s="98" t="s">
        <v>169</v>
      </c>
      <c r="AJ200" s="98" t="s">
        <v>169</v>
      </c>
      <c r="AL200" s="99"/>
      <c r="AM200" s="99"/>
      <c r="AN200" s="98" t="s">
        <v>169</v>
      </c>
    </row>
    <row r="201" spans="11:40" ht="15.95" customHeight="1">
      <c r="AA201" s="108">
        <f>AA166*AA175+AA184*AA193</f>
        <v>0.69628102300092087</v>
      </c>
      <c r="AF201" s="108">
        <f>AF166*AF175+AF184*AF193</f>
        <v>1.36989761273226</v>
      </c>
      <c r="AJ201" s="108">
        <f>AJ166*AJ175+AJ184*AJ193</f>
        <v>1.9620796601876123</v>
      </c>
      <c r="AL201" s="99"/>
      <c r="AM201" s="99"/>
      <c r="AN201" s="108">
        <f>AN166*AN175+AN184*AN193</f>
        <v>2.5303980994719351</v>
      </c>
    </row>
    <row r="202" spans="11:40" ht="15.95" customHeight="1">
      <c r="AA202" s="108">
        <f>AA167*AA176+AA185*AA194</f>
        <v>0.36090434531431831</v>
      </c>
      <c r="AF202" s="108">
        <f>AF167*AF176+AF185*AF194</f>
        <v>0.47873475709024327</v>
      </c>
      <c r="AJ202" s="108">
        <f>AJ167*AJ176+AJ185*AJ194</f>
        <v>0.58084133786581771</v>
      </c>
      <c r="AL202" s="99"/>
      <c r="AM202" s="99"/>
      <c r="AN202" s="108">
        <f>AN167*AN176+AN185*AN194</f>
        <v>0.65364456384527569</v>
      </c>
    </row>
    <row r="203" spans="11:40" ht="15.95" customHeight="1">
      <c r="AA203" s="108">
        <f>AA168*AA177+AA186*AA195</f>
        <v>0.51380435712827921</v>
      </c>
      <c r="AF203" s="108">
        <f>AF168*AF177+AF186*AF195</f>
        <v>0.93263748665710389</v>
      </c>
      <c r="AJ203" s="108">
        <f>AJ168*AJ177+AJ186*AJ195</f>
        <v>1.3097186850803668</v>
      </c>
      <c r="AL203" s="99"/>
      <c r="AM203" s="99"/>
      <c r="AN203" s="108">
        <f>AN168*AN177+AN186*AN195</f>
        <v>1.685424538499495</v>
      </c>
    </row>
    <row r="204" spans="11:40" ht="15.95" customHeight="1">
      <c r="AA204" s="108">
        <f>AA169*AA178+AA187*AA196</f>
        <v>0.53358377495081433</v>
      </c>
      <c r="AF204" s="108">
        <f>AF169*AF178+AF187*AF196</f>
        <v>0.83510478676572641</v>
      </c>
      <c r="AJ204" s="108">
        <f>AJ169*AJ178+AJ187*AJ196</f>
        <v>1.1132019503784081</v>
      </c>
      <c r="AL204" s="99"/>
      <c r="AM204" s="99"/>
      <c r="AN204" s="108">
        <f>AN169*AN178+AN187*AN196</f>
        <v>1.4077904888083834</v>
      </c>
    </row>
    <row r="205" spans="11:40" ht="15.95" customHeight="1">
      <c r="AA205" s="108">
        <f>AA170*AA179+AA188*AA196</f>
        <v>-5.5506505901837686E-2</v>
      </c>
      <c r="AF205" s="108">
        <f>AF170*AF179+AF188*AF196</f>
        <v>-2.1317852089784498E-2</v>
      </c>
      <c r="AJ205" s="108">
        <f>AJ170*AJ179+AJ188*AJ196</f>
        <v>0.28468790973960612</v>
      </c>
      <c r="AL205" s="99"/>
      <c r="AM205" s="99"/>
      <c r="AN205" s="108">
        <f>AN170*AN179+AN188*AN196</f>
        <v>0.68952898343575164</v>
      </c>
    </row>
    <row r="206" spans="11:40" ht="15.95" customHeight="1">
      <c r="U206" s="130"/>
      <c r="V206" s="131"/>
      <c r="AA206" s="108">
        <f>AA170*AA180+AA189*AA198</f>
        <v>-6.8718385858129283E-2</v>
      </c>
      <c r="AF206" s="108">
        <f>AF170*AF180+AF189*AF198</f>
        <v>-1.783310729812445E-2</v>
      </c>
      <c r="AJ206" s="108">
        <f>AJ170*AJ180+AJ189*AJ198</f>
        <v>5.5976070761665411E-3</v>
      </c>
      <c r="AL206" s="99"/>
      <c r="AM206" s="99"/>
      <c r="AN206" s="108">
        <f>AN170*AN180+AN189*AN198</f>
        <v>0.27009107890504763</v>
      </c>
    </row>
    <row r="207" spans="11:40" ht="15.95" customHeight="1">
      <c r="Z207" s="99" t="s">
        <v>177</v>
      </c>
      <c r="AA207" s="132" t="s">
        <v>180</v>
      </c>
      <c r="AE207" s="99" t="s">
        <v>177</v>
      </c>
      <c r="AF207" s="132" t="s">
        <v>180</v>
      </c>
      <c r="AI207" s="99" t="s">
        <v>177</v>
      </c>
      <c r="AJ207" s="132" t="s">
        <v>180</v>
      </c>
      <c r="AL207" s="99"/>
      <c r="AM207" s="99" t="s">
        <v>177</v>
      </c>
      <c r="AN207" s="132" t="s">
        <v>180</v>
      </c>
    </row>
    <row r="208" spans="11:40" ht="15.95" customHeight="1">
      <c r="AA208" s="117">
        <f>TANH(AA201)</f>
        <v>0.60200188844694802</v>
      </c>
      <c r="AF208" s="117">
        <f>TANH(AF201)</f>
        <v>0.87866885720797616</v>
      </c>
      <c r="AJ208" s="117">
        <f>TANH(AJ201)</f>
        <v>0.96124820533699917</v>
      </c>
      <c r="AL208" s="99"/>
      <c r="AM208" s="99"/>
      <c r="AN208" s="117">
        <f>TANH(AN201)</f>
        <v>0.98739887913090529</v>
      </c>
    </row>
    <row r="209" spans="11:40" ht="15.95" customHeight="1">
      <c r="AA209" s="117">
        <f t="shared" ref="AA209:AA212" si="66">TANH(AA202)</f>
        <v>0.34601035732707314</v>
      </c>
      <c r="AF209" s="117">
        <f t="shared" ref="AF209:AF212" si="67">TANH(AF202)</f>
        <v>0.44522974751792183</v>
      </c>
      <c r="AJ209" s="117">
        <f t="shared" ref="AJ209:AJ212" si="68">TANH(AJ202)</f>
        <v>0.52327666266070438</v>
      </c>
      <c r="AL209" s="99"/>
      <c r="AM209" s="99"/>
      <c r="AN209" s="117">
        <f t="shared" ref="AN209:AN212" si="69">TANH(AN202)</f>
        <v>0.57411835057397531</v>
      </c>
    </row>
    <row r="210" spans="11:40" ht="15.95" customHeight="1">
      <c r="AA210" s="117">
        <f t="shared" si="66"/>
        <v>0.47290406528169854</v>
      </c>
      <c r="AF210" s="117">
        <f t="shared" si="67"/>
        <v>0.7318212104526296</v>
      </c>
      <c r="AJ210" s="117">
        <f t="shared" si="68"/>
        <v>0.86420421498278954</v>
      </c>
      <c r="AL210" s="99"/>
      <c r="AM210" s="99"/>
      <c r="AN210" s="117">
        <f t="shared" si="69"/>
        <v>0.933561941049318</v>
      </c>
    </row>
    <row r="211" spans="11:40" ht="15.95" customHeight="1">
      <c r="AA211" s="117">
        <f t="shared" si="66"/>
        <v>0.48811577811503215</v>
      </c>
      <c r="AF211" s="117">
        <f t="shared" si="67"/>
        <v>0.68320752149363184</v>
      </c>
      <c r="AJ211" s="117">
        <f t="shared" si="68"/>
        <v>0.80519131822132328</v>
      </c>
      <c r="AL211" s="99"/>
      <c r="AM211" s="99"/>
      <c r="AN211" s="117">
        <f t="shared" si="69"/>
        <v>0.88702401284482923</v>
      </c>
    </row>
    <row r="212" spans="11:40" ht="15.95" customHeight="1">
      <c r="AA212" s="117">
        <f t="shared" si="66"/>
        <v>-5.5449571399103038E-2</v>
      </c>
      <c r="AF212" s="117">
        <f t="shared" si="67"/>
        <v>-2.1314623371595915E-2</v>
      </c>
      <c r="AJ212" s="117">
        <f t="shared" si="68"/>
        <v>0.27723827256025646</v>
      </c>
      <c r="AL212" s="99"/>
      <c r="AM212" s="99"/>
      <c r="AN212" s="117">
        <f t="shared" si="69"/>
        <v>0.59767932597377349</v>
      </c>
    </row>
    <row r="213" spans="11:40" ht="15.95" customHeight="1">
      <c r="AA213" s="117">
        <f>TANH(AA206)</f>
        <v>-6.861042208509488E-2</v>
      </c>
      <c r="AF213" s="117">
        <f>TANH(AF206)</f>
        <v>-1.7831217111998438E-2</v>
      </c>
      <c r="AJ213" s="117">
        <f>TANH(AJ206)</f>
        <v>5.597548613242638E-3</v>
      </c>
      <c r="AL213" s="99"/>
      <c r="AM213" s="99"/>
      <c r="AN213" s="117">
        <f>TANH(AN206)</f>
        <v>0.26370958253553345</v>
      </c>
    </row>
    <row r="214" spans="11:40" ht="15.95" customHeight="1">
      <c r="AL214" s="99"/>
      <c r="AM214" s="99"/>
    </row>
    <row r="215" spans="11:40" ht="15.95" customHeight="1">
      <c r="AA215" s="111" t="s">
        <v>170</v>
      </c>
      <c r="AF215" s="111" t="s">
        <v>170</v>
      </c>
      <c r="AJ215" s="111" t="s">
        <v>170</v>
      </c>
      <c r="AL215" s="99"/>
      <c r="AM215" s="99"/>
      <c r="AN215" s="111" t="s">
        <v>170</v>
      </c>
    </row>
    <row r="216" spans="11:40" ht="15.95" customHeight="1" thickBot="1">
      <c r="N216" s="103"/>
      <c r="O216" s="99"/>
      <c r="P216" s="99"/>
      <c r="W216" s="103"/>
      <c r="Z216" s="112" t="s">
        <v>171</v>
      </c>
      <c r="AA216" s="129"/>
      <c r="AE216" s="112" t="s">
        <v>171</v>
      </c>
      <c r="AF216" s="129"/>
      <c r="AI216" s="112" t="s">
        <v>171</v>
      </c>
      <c r="AJ216" s="129"/>
      <c r="AL216" s="99"/>
      <c r="AM216" s="112" t="s">
        <v>171</v>
      </c>
      <c r="AN216" s="129"/>
    </row>
    <row r="217" spans="11:40" ht="15.95" customHeight="1">
      <c r="K217" s="113">
        <v>1</v>
      </c>
      <c r="L217" s="114">
        <v>0</v>
      </c>
      <c r="M217" s="114">
        <v>0</v>
      </c>
      <c r="N217" s="114">
        <v>0</v>
      </c>
      <c r="O217" s="114">
        <v>0</v>
      </c>
      <c r="P217" s="114">
        <v>0</v>
      </c>
      <c r="Q217" s="115">
        <v>1</v>
      </c>
      <c r="R217" s="115">
        <v>0</v>
      </c>
      <c r="S217" s="115">
        <v>1</v>
      </c>
      <c r="T217" s="115">
        <v>0</v>
      </c>
      <c r="U217" s="115">
        <v>1</v>
      </c>
      <c r="V217" s="115">
        <v>1</v>
      </c>
      <c r="W217" s="116">
        <v>0</v>
      </c>
      <c r="X217" s="98" t="s">
        <v>173</v>
      </c>
      <c r="Y217" s="117" cm="1">
        <f t="array" ref="Y217:Y222">MMULT($K217:$W222,Y160:Y172)</f>
        <v>0.27329637294351505</v>
      </c>
      <c r="Z217" s="98" t="s">
        <v>174</v>
      </c>
      <c r="AA217" s="117">
        <f>1/(1+EXP(-Y217))</f>
        <v>0.56790198004702996</v>
      </c>
      <c r="AD217" s="117" cm="1">
        <f t="array" ref="AD217:AD222">MMULT($K217:$W222,AD160:AD172)</f>
        <v>0.41576008929547259</v>
      </c>
      <c r="AE217" s="98" t="s">
        <v>174</v>
      </c>
      <c r="AF217" s="117">
        <f>1/(1+EXP(-AD217))</f>
        <v>0.6024682326441555</v>
      </c>
      <c r="AH217" s="117" cm="1">
        <f t="array" ref="AH217:AH222">MMULT($K217:$W222,AH160:AH172)</f>
        <v>0.82809901064805758</v>
      </c>
      <c r="AI217" s="98" t="s">
        <v>174</v>
      </c>
      <c r="AJ217" s="117">
        <f>1/(1+EXP(-AH217))</f>
        <v>0.69595282564987182</v>
      </c>
      <c r="AL217" s="117" cm="1">
        <f t="array" ref="AL217:AL222">MMULT($K217:$W222,AL160:AL172)</f>
        <v>1.1610648433132278</v>
      </c>
      <c r="AM217" s="98" t="s">
        <v>174</v>
      </c>
      <c r="AN217" s="117">
        <f>1/(1+EXP(-AL217))</f>
        <v>0.7615261485763436</v>
      </c>
    </row>
    <row r="218" spans="11:40" ht="15.95" customHeight="1">
      <c r="K218" s="118">
        <v>1</v>
      </c>
      <c r="L218" s="119">
        <v>0</v>
      </c>
      <c r="M218" s="119">
        <v>1</v>
      </c>
      <c r="N218" s="119">
        <v>1</v>
      </c>
      <c r="O218" s="119">
        <v>1</v>
      </c>
      <c r="P218" s="119">
        <v>0</v>
      </c>
      <c r="Q218" s="107">
        <v>0</v>
      </c>
      <c r="R218" s="107">
        <v>0</v>
      </c>
      <c r="S218" s="107">
        <v>1</v>
      </c>
      <c r="T218" s="107">
        <v>0</v>
      </c>
      <c r="U218" s="107">
        <v>0</v>
      </c>
      <c r="V218" s="107">
        <v>0</v>
      </c>
      <c r="W218" s="120">
        <v>0</v>
      </c>
      <c r="X218" s="98" t="s">
        <v>173</v>
      </c>
      <c r="Y218" s="117">
        <v>0.27643583815492961</v>
      </c>
      <c r="Z218" s="98" t="s">
        <v>174</v>
      </c>
      <c r="AA218" s="117">
        <f t="shared" ref="AA218:AA221" si="70">1/(1+EXP(-Y218))</f>
        <v>0.56867220645755434</v>
      </c>
      <c r="AD218" s="117">
        <v>-3.6667065678025745E-2</v>
      </c>
      <c r="AE218" s="98" t="s">
        <v>174</v>
      </c>
      <c r="AF218" s="117">
        <f t="shared" ref="AF218:AF221" si="71">1/(1+EXP(-AD218))</f>
        <v>0.4908342604821308</v>
      </c>
      <c r="AH218" s="117">
        <v>8.2444184350899952E-2</v>
      </c>
      <c r="AI218" s="98" t="s">
        <v>174</v>
      </c>
      <c r="AJ218" s="117">
        <f t="shared" ref="AJ218:AJ221" si="72">1/(1+EXP(-AH218))</f>
        <v>0.52059937950269575</v>
      </c>
      <c r="AL218" s="117">
        <v>3.3623512101914887E-2</v>
      </c>
      <c r="AM218" s="98" t="s">
        <v>174</v>
      </c>
      <c r="AN218" s="117">
        <f t="shared" ref="AN218:AN221" si="73">1/(1+EXP(-AL218))</f>
        <v>0.50840508618282454</v>
      </c>
    </row>
    <row r="219" spans="11:40" ht="15.95" customHeight="1">
      <c r="K219" s="118">
        <v>1</v>
      </c>
      <c r="L219" s="119">
        <v>1</v>
      </c>
      <c r="M219" s="119">
        <v>1</v>
      </c>
      <c r="N219" s="119">
        <v>0</v>
      </c>
      <c r="O219" s="119">
        <v>0</v>
      </c>
      <c r="P219" s="119">
        <v>1</v>
      </c>
      <c r="Q219" s="107">
        <v>0</v>
      </c>
      <c r="R219" s="107">
        <v>1</v>
      </c>
      <c r="S219" s="107">
        <v>1</v>
      </c>
      <c r="T219" s="107">
        <v>0</v>
      </c>
      <c r="U219" s="107">
        <v>0</v>
      </c>
      <c r="V219" s="107">
        <v>1</v>
      </c>
      <c r="W219" s="120">
        <v>0</v>
      </c>
      <c r="X219" s="98" t="s">
        <v>173</v>
      </c>
      <c r="Y219" s="117">
        <v>-0.34685989407783213</v>
      </c>
      <c r="Z219" s="98" t="s">
        <v>174</v>
      </c>
      <c r="AA219" s="117">
        <f t="shared" si="70"/>
        <v>0.41414409512951589</v>
      </c>
      <c r="AD219" s="117">
        <v>-0.39288545976639699</v>
      </c>
      <c r="AE219" s="98" t="s">
        <v>174</v>
      </c>
      <c r="AF219" s="117">
        <f t="shared" si="71"/>
        <v>0.40302287841327872</v>
      </c>
      <c r="AH219" s="117">
        <v>-3.5664662675399736E-2</v>
      </c>
      <c r="AI219" s="98" t="s">
        <v>174</v>
      </c>
      <c r="AJ219" s="117">
        <f t="shared" si="72"/>
        <v>0.49108477930085925</v>
      </c>
      <c r="AL219" s="117">
        <v>0.20178966735873577</v>
      </c>
      <c r="AM219" s="98" t="s">
        <v>174</v>
      </c>
      <c r="AN219" s="117">
        <f t="shared" si="73"/>
        <v>0.55027693002166378</v>
      </c>
    </row>
    <row r="220" spans="11:40" ht="15.95" customHeight="1">
      <c r="K220" s="118">
        <v>1</v>
      </c>
      <c r="L220" s="119">
        <v>1</v>
      </c>
      <c r="M220" s="119">
        <v>1</v>
      </c>
      <c r="N220" s="119">
        <v>0</v>
      </c>
      <c r="O220" s="119">
        <v>0</v>
      </c>
      <c r="P220" s="119">
        <v>1</v>
      </c>
      <c r="Q220" s="107">
        <v>1</v>
      </c>
      <c r="R220" s="107">
        <v>1</v>
      </c>
      <c r="S220" s="107">
        <v>1</v>
      </c>
      <c r="T220" s="107">
        <v>1</v>
      </c>
      <c r="U220" s="107">
        <v>0</v>
      </c>
      <c r="V220" s="107">
        <v>1</v>
      </c>
      <c r="W220" s="120">
        <v>-3</v>
      </c>
      <c r="X220" s="98" t="s">
        <v>173</v>
      </c>
      <c r="Y220" s="117">
        <v>-3.346859894077832</v>
      </c>
      <c r="Z220" s="98" t="s">
        <v>174</v>
      </c>
      <c r="AA220" s="117">
        <f t="shared" si="70"/>
        <v>3.3998141588294201E-2</v>
      </c>
      <c r="AD220" s="117">
        <v>-3.0344123659894886</v>
      </c>
      <c r="AE220" s="98" t="s">
        <v>174</v>
      </c>
      <c r="AF220" s="117">
        <f t="shared" si="71"/>
        <v>4.5895226984441359E-2</v>
      </c>
      <c r="AH220" s="117">
        <v>-2.4749386249174226</v>
      </c>
      <c r="AI220" s="98" t="s">
        <v>174</v>
      </c>
      <c r="AJ220" s="117">
        <f t="shared" si="72"/>
        <v>7.7633857318373842E-2</v>
      </c>
      <c r="AL220" s="117">
        <v>-2.0667168200733239</v>
      </c>
      <c r="AM220" s="98" t="s">
        <v>174</v>
      </c>
      <c r="AN220" s="117">
        <f t="shared" si="73"/>
        <v>0.11237410663403576</v>
      </c>
    </row>
    <row r="221" spans="11:40" ht="15.95" customHeight="1">
      <c r="K221" s="118">
        <v>0</v>
      </c>
      <c r="L221" s="119">
        <v>0</v>
      </c>
      <c r="M221" s="119">
        <v>1</v>
      </c>
      <c r="N221" s="119">
        <v>0</v>
      </c>
      <c r="O221" s="119">
        <v>1</v>
      </c>
      <c r="P221" s="119">
        <v>1</v>
      </c>
      <c r="Q221" s="107">
        <v>1</v>
      </c>
      <c r="R221" s="107">
        <v>0</v>
      </c>
      <c r="S221" s="107">
        <v>0</v>
      </c>
      <c r="T221" s="107">
        <v>0</v>
      </c>
      <c r="U221" s="107">
        <v>1</v>
      </c>
      <c r="V221" s="107">
        <v>1</v>
      </c>
      <c r="W221" s="120">
        <v>0</v>
      </c>
      <c r="X221" s="98" t="s">
        <v>173</v>
      </c>
      <c r="Y221" s="117">
        <v>8.5758307036211609E-2</v>
      </c>
      <c r="Z221" s="98" t="s">
        <v>174</v>
      </c>
      <c r="AA221" s="117">
        <f t="shared" si="70"/>
        <v>0.52142644665770133</v>
      </c>
      <c r="AD221" s="117">
        <v>0.30287233374263683</v>
      </c>
      <c r="AE221" s="98" t="s">
        <v>174</v>
      </c>
      <c r="AF221" s="117">
        <f t="shared" si="71"/>
        <v>0.57514453207880423</v>
      </c>
      <c r="AH221" s="117">
        <v>0.42250075265222586</v>
      </c>
      <c r="AI221" s="98" t="s">
        <v>174</v>
      </c>
      <c r="AJ221" s="117">
        <f t="shared" si="72"/>
        <v>0.60408150287899776</v>
      </c>
      <c r="AL221" s="117">
        <v>0.71811771802076652</v>
      </c>
      <c r="AM221" s="98" t="s">
        <v>174</v>
      </c>
      <c r="AN221" s="117">
        <f t="shared" si="73"/>
        <v>0.67219239115567653</v>
      </c>
    </row>
    <row r="222" spans="11:40" ht="15.95" customHeight="1" thickBot="1">
      <c r="K222" s="121">
        <v>0</v>
      </c>
      <c r="L222" s="122">
        <v>0</v>
      </c>
      <c r="M222" s="122">
        <v>0</v>
      </c>
      <c r="N222" s="122">
        <v>1</v>
      </c>
      <c r="O222" s="122">
        <v>0</v>
      </c>
      <c r="P222" s="122">
        <v>-1</v>
      </c>
      <c r="Q222" s="123">
        <v>0</v>
      </c>
      <c r="R222" s="123">
        <v>1</v>
      </c>
      <c r="S222" s="123">
        <v>0</v>
      </c>
      <c r="T222" s="123">
        <v>1</v>
      </c>
      <c r="U222" s="123">
        <v>0</v>
      </c>
      <c r="V222" s="123">
        <v>1</v>
      </c>
      <c r="W222" s="124">
        <v>-1</v>
      </c>
      <c r="X222" s="98" t="s">
        <v>173</v>
      </c>
      <c r="Y222" s="117">
        <v>-1.0826188418247971</v>
      </c>
      <c r="Z222" s="98" t="s">
        <v>174</v>
      </c>
      <c r="AA222" s="117">
        <f>1/(1+EXP(-Y222))</f>
        <v>0.25301074515491545</v>
      </c>
      <c r="AD222" s="117">
        <v>-0.96808512515788325</v>
      </c>
      <c r="AE222" s="98" t="s">
        <v>174</v>
      </c>
      <c r="AF222" s="117">
        <f>1/(1+EXP(-AD222))</f>
        <v>0.2752623418690982</v>
      </c>
      <c r="AH222" s="117">
        <v>-0.89876821975511234</v>
      </c>
      <c r="AI222" s="98" t="s">
        <v>174</v>
      </c>
      <c r="AJ222" s="117">
        <f>1/(1+EXP(-AH222))</f>
        <v>0.28930369435345565</v>
      </c>
      <c r="AL222" s="117">
        <v>-0.83285742695262577</v>
      </c>
      <c r="AM222" s="98" t="s">
        <v>174</v>
      </c>
      <c r="AN222" s="117">
        <f>1/(1+EXP(-AL222))</f>
        <v>0.30304122148488505</v>
      </c>
    </row>
    <row r="223" spans="11:40" ht="15.95" customHeight="1">
      <c r="AA223" s="98" t="s">
        <v>169</v>
      </c>
      <c r="AF223" s="98" t="s">
        <v>169</v>
      </c>
      <c r="AJ223" s="98" t="s">
        <v>169</v>
      </c>
      <c r="AL223" s="99"/>
      <c r="AM223" s="99"/>
      <c r="AN223" s="98" t="s">
        <v>169</v>
      </c>
    </row>
    <row r="224" spans="11:40" ht="15.95" customHeight="1">
      <c r="AA224" s="107">
        <f>AA208*AA217</f>
        <v>0.34187806444107305</v>
      </c>
      <c r="AF224" s="107">
        <f>AF208*AF217</f>
        <v>0.52937007348154919</v>
      </c>
      <c r="AJ224" s="107">
        <f>AJ208*AJ217</f>
        <v>0.66898340465515282</v>
      </c>
      <c r="AL224" s="99"/>
      <c r="AM224" s="99"/>
      <c r="AN224" s="107">
        <f>AN208*AN217</f>
        <v>0.75193006553315689</v>
      </c>
    </row>
    <row r="225" spans="27:40" ht="15.95" customHeight="1">
      <c r="AA225" s="107">
        <f t="shared" ref="AA225:AA228" si="74">AA209*AA218</f>
        <v>0.19676647335835348</v>
      </c>
      <c r="AF225" s="107">
        <f t="shared" ref="AF225:AF228" si="75">AF209*AF218</f>
        <v>0.21853401386760496</v>
      </c>
      <c r="AJ225" s="107">
        <f t="shared" ref="AJ225:AJ228" si="76">AJ209*AJ218</f>
        <v>0.27241750588940417</v>
      </c>
      <c r="AL225" s="99"/>
      <c r="AM225" s="99"/>
      <c r="AN225" s="107">
        <f t="shared" ref="AN225:AN228" si="77">AN209*AN218</f>
        <v>0.29188468950270297</v>
      </c>
    </row>
    <row r="226" spans="27:40" ht="15.95" customHeight="1">
      <c r="AA226" s="107">
        <f t="shared" si="74"/>
        <v>0.19585042619915854</v>
      </c>
      <c r="AF226" s="107">
        <f t="shared" si="75"/>
        <v>0.2949406907205086</v>
      </c>
      <c r="AJ226" s="107">
        <f t="shared" si="76"/>
        <v>0.42439753618569553</v>
      </c>
      <c r="AL226" s="99"/>
      <c r="AM226" s="99"/>
      <c r="AN226" s="107">
        <f t="shared" si="77"/>
        <v>0.51371759890568414</v>
      </c>
    </row>
    <row r="227" spans="27:40" ht="15.95" customHeight="1">
      <c r="AA227" s="107">
        <f t="shared" si="74"/>
        <v>1.659502933583526E-2</v>
      </c>
      <c r="AF227" s="107">
        <f t="shared" si="75"/>
        <v>3.1355964276427832E-2</v>
      </c>
      <c r="AJ227" s="107">
        <f t="shared" si="76"/>
        <v>6.2510107912787563E-2</v>
      </c>
      <c r="AL227" s="99"/>
      <c r="AM227" s="99"/>
      <c r="AN227" s="107">
        <f t="shared" si="77"/>
        <v>9.9678531006375137E-2</v>
      </c>
    </row>
    <row r="228" spans="27:40" ht="15.95" customHeight="1">
      <c r="AA228" s="107">
        <f t="shared" si="74"/>
        <v>-2.8912872983326801E-2</v>
      </c>
      <c r="AF228" s="107">
        <f t="shared" si="75"/>
        <v>-1.2258989085492477E-2</v>
      </c>
      <c r="AJ228" s="107">
        <f t="shared" si="76"/>
        <v>0.16747451234377692</v>
      </c>
      <c r="AL228" s="99"/>
      <c r="AM228" s="99"/>
      <c r="AN228" s="107">
        <f t="shared" si="77"/>
        <v>0.40175549527062387</v>
      </c>
    </row>
    <row r="229" spans="27:40" ht="15.95" customHeight="1">
      <c r="AA229" s="107">
        <f>AA213*AA222</f>
        <v>-1.7359174017143122E-2</v>
      </c>
      <c r="AF229" s="107">
        <f>AF213*AF222</f>
        <v>-4.9082625806250281E-3</v>
      </c>
      <c r="AJ229" s="107">
        <f>AJ213*AJ222</f>
        <v>1.6193914931341576E-3</v>
      </c>
      <c r="AL229" s="99"/>
      <c r="AM229" s="99"/>
      <c r="AN229" s="107">
        <f>AN213*AN222</f>
        <v>7.9914874008837164E-2</v>
      </c>
    </row>
    <row r="230" spans="27:40" ht="15.95" customHeight="1"/>
    <row r="231" spans="27:40" ht="15.95" customHeight="1"/>
    <row r="232" spans="27:40" ht="15.95" customHeight="1"/>
    <row r="233" spans="27:40" ht="15.95" customHeight="1"/>
    <row r="234" spans="27:40" ht="15.95" customHeight="1"/>
    <row r="235" spans="27:40" ht="15.95" customHeight="1">
      <c r="AN235" s="139" cm="1">
        <f t="array" ref="AN235:AN240">AN224:AN229</f>
        <v>0.75193006553315689</v>
      </c>
    </row>
    <row r="236" spans="27:40" ht="15.95" customHeight="1">
      <c r="AN236" s="139">
        <v>0.29188468950270297</v>
      </c>
    </row>
    <row r="237" spans="27:40" ht="15.95" customHeight="1">
      <c r="AN237" s="139">
        <v>0.51371759890568414</v>
      </c>
    </row>
    <row r="238" spans="27:40" ht="15.95" customHeight="1">
      <c r="AN238" s="139">
        <v>9.9678531006375137E-2</v>
      </c>
    </row>
    <row r="239" spans="27:40" ht="15.95" customHeight="1">
      <c r="AN239" s="139">
        <v>0.40175549527062387</v>
      </c>
    </row>
    <row r="240" spans="27:40" ht="15.95" customHeight="1">
      <c r="AN240" s="139">
        <v>7.9914874008837164E-2</v>
      </c>
    </row>
    <row r="241" ht="15.95" customHeight="1"/>
    <row r="242" hidden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F351-5A97-5C4B-831B-675EC5D63DA4}">
  <dimension ref="A1"/>
  <sheetViews>
    <sheetView topLeftCell="B1" zoomScaleNormal="100" workbookViewId="0">
      <selection activeCell="Z2" sqref="Z2"/>
    </sheetView>
  </sheetViews>
  <sheetFormatPr defaultColWidth="11" defaultRowHeight="15.9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Yeh</dc:creator>
  <cp:keywords/>
  <dc:description/>
  <cp:lastModifiedBy>Tom Yeh</cp:lastModifiedBy>
  <cp:revision/>
  <dcterms:created xsi:type="dcterms:W3CDTF">2026-07-28T14:44:47Z</dcterms:created>
  <dcterms:modified xsi:type="dcterms:W3CDTF">2026-08-06T15:08:47Z</dcterms:modified>
  <cp:category/>
  <cp:contentStatus/>
</cp:coreProperties>
</file>